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aracen_\Karari_New_2018\WWEX Report to Saracen\Appendices\Appendix XVI_biotite fluid calculations\"/>
    </mc:Choice>
  </mc:AlternateContent>
  <bookViews>
    <workbookView xWindow="690" yWindow="-180" windowWidth="21075" windowHeight="10050" activeTab="2"/>
  </bookViews>
  <sheets>
    <sheet name="tabulated data" sheetId="1" r:id="rId1"/>
    <sheet name="data for ioGAS_old" sheetId="2" r:id="rId2"/>
    <sheet name="data for ioGAS_new" sheetId="3" r:id="rId3"/>
  </sheets>
  <calcPr calcId="152511"/>
</workbook>
</file>

<file path=xl/calcChain.xml><?xml version="1.0" encoding="utf-8"?>
<calcChain xmlns="http://schemas.openxmlformats.org/spreadsheetml/2006/main">
  <c r="G24" i="3" l="1"/>
  <c r="Y24" i="3"/>
  <c r="Y25" i="3"/>
  <c r="Y26" i="3"/>
  <c r="Y27" i="3"/>
  <c r="Y28" i="3"/>
  <c r="Y29" i="3"/>
  <c r="X24" i="3"/>
  <c r="X25" i="3"/>
  <c r="X26" i="3"/>
  <c r="X27" i="3"/>
  <c r="X28" i="3"/>
  <c r="X29" i="3"/>
  <c r="W24" i="3"/>
  <c r="W25" i="3"/>
  <c r="W26" i="3"/>
  <c r="W27" i="3"/>
  <c r="W28" i="3"/>
  <c r="W29" i="3"/>
  <c r="V24" i="3"/>
  <c r="V25" i="3"/>
  <c r="V26" i="3"/>
  <c r="V27" i="3"/>
  <c r="V28" i="3"/>
  <c r="V29" i="3"/>
  <c r="U25" i="3"/>
  <c r="U26" i="3"/>
  <c r="U27" i="3"/>
  <c r="U28" i="3"/>
  <c r="U29" i="3"/>
  <c r="T24" i="3"/>
  <c r="U24" i="3" s="1"/>
  <c r="T25" i="3"/>
  <c r="T26" i="3"/>
  <c r="T27" i="3"/>
  <c r="T28" i="3"/>
  <c r="T29" i="3"/>
  <c r="S24" i="3"/>
  <c r="S25" i="3"/>
  <c r="S26" i="3"/>
  <c r="S27" i="3"/>
  <c r="S28" i="3"/>
  <c r="S29" i="3"/>
  <c r="R29" i="3"/>
  <c r="R28" i="3"/>
  <c r="R27" i="3"/>
  <c r="R26" i="3"/>
  <c r="R25" i="3"/>
  <c r="R24" i="3"/>
  <c r="P29" i="3"/>
  <c r="P28" i="3"/>
  <c r="P27" i="3"/>
  <c r="P26" i="3"/>
  <c r="P25" i="3"/>
  <c r="P24" i="3"/>
  <c r="N24" i="3"/>
  <c r="N25" i="3"/>
  <c r="N26" i="3"/>
  <c r="N27" i="3"/>
  <c r="N28" i="3"/>
  <c r="N29" i="3"/>
  <c r="L24" i="3"/>
  <c r="L25" i="3"/>
  <c r="L26" i="3"/>
  <c r="L27" i="3"/>
  <c r="L28" i="3"/>
  <c r="L29" i="3"/>
  <c r="K24" i="3"/>
  <c r="K25" i="3"/>
  <c r="K26" i="3"/>
  <c r="K27" i="3"/>
  <c r="K28" i="3"/>
  <c r="K29" i="3"/>
  <c r="J24" i="3"/>
  <c r="J25" i="3"/>
  <c r="J26" i="3"/>
  <c r="J27" i="3"/>
  <c r="J28" i="3"/>
  <c r="J29" i="3"/>
  <c r="I24" i="3"/>
  <c r="I25" i="3"/>
  <c r="I26" i="3"/>
  <c r="I27" i="3"/>
  <c r="I28" i="3"/>
  <c r="I29" i="3"/>
  <c r="H24" i="3"/>
  <c r="H25" i="3"/>
  <c r="H26" i="3"/>
  <c r="H27" i="3"/>
  <c r="H28" i="3"/>
  <c r="H29" i="3"/>
  <c r="G27" i="3"/>
  <c r="G28" i="3"/>
  <c r="G29" i="3"/>
  <c r="G26" i="3"/>
  <c r="E28" i="3"/>
  <c r="D28" i="3"/>
  <c r="D26" i="3" l="1"/>
  <c r="E26" i="3"/>
  <c r="D24" i="3"/>
  <c r="E24" i="3" s="1"/>
  <c r="G25" i="3" l="1"/>
  <c r="D2" i="3"/>
  <c r="E2" i="3" s="1"/>
  <c r="G2" i="3"/>
  <c r="I2" i="3"/>
  <c r="K2" i="3"/>
  <c r="N2" i="3"/>
  <c r="P2" i="3"/>
  <c r="R2" i="3"/>
  <c r="S2" i="3" s="1"/>
  <c r="Q41" i="1"/>
  <c r="R41" i="1" s="1"/>
  <c r="O41" i="1"/>
  <c r="M41" i="1"/>
  <c r="F41" i="1"/>
  <c r="H41" i="1"/>
  <c r="J41" i="1"/>
  <c r="C41" i="1"/>
  <c r="D41" i="1" s="1"/>
  <c r="D25" i="3"/>
  <c r="E25" i="3" s="1"/>
  <c r="R69" i="3"/>
  <c r="S69" i="3" s="1"/>
  <c r="P69" i="3"/>
  <c r="N69" i="3"/>
  <c r="K69" i="3"/>
  <c r="I69" i="3"/>
  <c r="G69" i="3"/>
  <c r="D69" i="3"/>
  <c r="E69" i="3" s="1"/>
  <c r="R68" i="3"/>
  <c r="S68" i="3" s="1"/>
  <c r="P68" i="3"/>
  <c r="N68" i="3"/>
  <c r="K68" i="3"/>
  <c r="I68" i="3"/>
  <c r="G68" i="3"/>
  <c r="D68" i="3"/>
  <c r="E68" i="3" s="1"/>
  <c r="R67" i="3"/>
  <c r="S67" i="3" s="1"/>
  <c r="P67" i="3"/>
  <c r="N67" i="3"/>
  <c r="K67" i="3"/>
  <c r="I67" i="3"/>
  <c r="G67" i="3"/>
  <c r="D67" i="3"/>
  <c r="E67" i="3" s="1"/>
  <c r="R66" i="3"/>
  <c r="S66" i="3" s="1"/>
  <c r="P66" i="3"/>
  <c r="N66" i="3"/>
  <c r="K66" i="3"/>
  <c r="I66" i="3"/>
  <c r="G66" i="3"/>
  <c r="D66" i="3"/>
  <c r="E66" i="3" s="1"/>
  <c r="R65" i="3"/>
  <c r="S65" i="3" s="1"/>
  <c r="P65" i="3"/>
  <c r="N65" i="3"/>
  <c r="K65" i="3"/>
  <c r="I65" i="3"/>
  <c r="G65" i="3"/>
  <c r="D65" i="3"/>
  <c r="E65" i="3" s="1"/>
  <c r="R64" i="3"/>
  <c r="S64" i="3" s="1"/>
  <c r="P64" i="3"/>
  <c r="N64" i="3"/>
  <c r="K64" i="3"/>
  <c r="I64" i="3"/>
  <c r="G64" i="3"/>
  <c r="D64" i="3"/>
  <c r="E64" i="3" s="1"/>
  <c r="R63" i="3"/>
  <c r="S63" i="3" s="1"/>
  <c r="P63" i="3"/>
  <c r="N63" i="3"/>
  <c r="K63" i="3"/>
  <c r="I63" i="3"/>
  <c r="G63" i="3"/>
  <c r="D63" i="3"/>
  <c r="E63" i="3" s="1"/>
  <c r="R62" i="3"/>
  <c r="S62" i="3" s="1"/>
  <c r="P62" i="3"/>
  <c r="N62" i="3"/>
  <c r="K62" i="3"/>
  <c r="I62" i="3"/>
  <c r="G62" i="3"/>
  <c r="D62" i="3"/>
  <c r="E62" i="3" s="1"/>
  <c r="R61" i="3"/>
  <c r="S61" i="3" s="1"/>
  <c r="P61" i="3"/>
  <c r="N61" i="3"/>
  <c r="K61" i="3"/>
  <c r="I61" i="3"/>
  <c r="G61" i="3"/>
  <c r="D61" i="3"/>
  <c r="E61" i="3" s="1"/>
  <c r="R60" i="3"/>
  <c r="S60" i="3" s="1"/>
  <c r="P60" i="3"/>
  <c r="N60" i="3"/>
  <c r="K60" i="3"/>
  <c r="I60" i="3"/>
  <c r="G60" i="3"/>
  <c r="D60" i="3"/>
  <c r="E60" i="3" s="1"/>
  <c r="R59" i="3"/>
  <c r="S59" i="3" s="1"/>
  <c r="P59" i="3"/>
  <c r="N59" i="3"/>
  <c r="K59" i="3"/>
  <c r="I59" i="3"/>
  <c r="G59" i="3"/>
  <c r="D59" i="3"/>
  <c r="E59" i="3" s="1"/>
  <c r="R58" i="3"/>
  <c r="S58" i="3" s="1"/>
  <c r="P58" i="3"/>
  <c r="N58" i="3"/>
  <c r="K58" i="3"/>
  <c r="I58" i="3"/>
  <c r="G58" i="3"/>
  <c r="D58" i="3"/>
  <c r="E58" i="3" s="1"/>
  <c r="R57" i="3"/>
  <c r="S57" i="3" s="1"/>
  <c r="P57" i="3"/>
  <c r="N57" i="3"/>
  <c r="K57" i="3"/>
  <c r="I57" i="3"/>
  <c r="G57" i="3"/>
  <c r="D57" i="3"/>
  <c r="E57" i="3" s="1"/>
  <c r="R56" i="3"/>
  <c r="S56" i="3" s="1"/>
  <c r="P56" i="3"/>
  <c r="N56" i="3"/>
  <c r="K56" i="3"/>
  <c r="I56" i="3"/>
  <c r="G56" i="3"/>
  <c r="D56" i="3"/>
  <c r="E56" i="3" s="1"/>
  <c r="R55" i="3"/>
  <c r="S55" i="3" s="1"/>
  <c r="P55" i="3"/>
  <c r="N55" i="3"/>
  <c r="K55" i="3"/>
  <c r="I55" i="3"/>
  <c r="G55" i="3"/>
  <c r="D55" i="3"/>
  <c r="E55" i="3" s="1"/>
  <c r="R54" i="3"/>
  <c r="S54" i="3" s="1"/>
  <c r="P54" i="3"/>
  <c r="N54" i="3"/>
  <c r="K54" i="3"/>
  <c r="I54" i="3"/>
  <c r="G54" i="3"/>
  <c r="D54" i="3"/>
  <c r="E54" i="3" s="1"/>
  <c r="R53" i="3"/>
  <c r="S53" i="3" s="1"/>
  <c r="P53" i="3"/>
  <c r="N53" i="3"/>
  <c r="K53" i="3"/>
  <c r="I53" i="3"/>
  <c r="G53" i="3"/>
  <c r="D53" i="3"/>
  <c r="E53" i="3" s="1"/>
  <c r="R52" i="3"/>
  <c r="S52" i="3" s="1"/>
  <c r="P52" i="3"/>
  <c r="N52" i="3"/>
  <c r="K52" i="3"/>
  <c r="I52" i="3"/>
  <c r="G52" i="3"/>
  <c r="D52" i="3"/>
  <c r="E52" i="3" s="1"/>
  <c r="R51" i="3"/>
  <c r="S51" i="3" s="1"/>
  <c r="P51" i="3"/>
  <c r="N51" i="3"/>
  <c r="K51" i="3"/>
  <c r="I51" i="3"/>
  <c r="G51" i="3"/>
  <c r="D51" i="3"/>
  <c r="E51" i="3" s="1"/>
  <c r="R50" i="3"/>
  <c r="S50" i="3" s="1"/>
  <c r="P50" i="3"/>
  <c r="N50" i="3"/>
  <c r="K50" i="3"/>
  <c r="I50" i="3"/>
  <c r="G50" i="3"/>
  <c r="D50" i="3"/>
  <c r="E50" i="3" s="1"/>
  <c r="R49" i="3"/>
  <c r="S49" i="3" s="1"/>
  <c r="P49" i="3"/>
  <c r="N49" i="3"/>
  <c r="K49" i="3"/>
  <c r="I49" i="3"/>
  <c r="G49" i="3"/>
  <c r="D49" i="3"/>
  <c r="E49" i="3" s="1"/>
  <c r="R48" i="3"/>
  <c r="S48" i="3" s="1"/>
  <c r="P48" i="3"/>
  <c r="N48" i="3"/>
  <c r="K48" i="3"/>
  <c r="I48" i="3"/>
  <c r="G48" i="3"/>
  <c r="D48" i="3"/>
  <c r="E48" i="3" s="1"/>
  <c r="R47" i="3"/>
  <c r="S47" i="3" s="1"/>
  <c r="P47" i="3"/>
  <c r="N47" i="3"/>
  <c r="K47" i="3"/>
  <c r="I47" i="3"/>
  <c r="G47" i="3"/>
  <c r="D47" i="3"/>
  <c r="E47" i="3" s="1"/>
  <c r="R46" i="3"/>
  <c r="S46" i="3" s="1"/>
  <c r="P46" i="3"/>
  <c r="N46" i="3"/>
  <c r="K46" i="3"/>
  <c r="I46" i="3"/>
  <c r="G46" i="3"/>
  <c r="D46" i="3"/>
  <c r="E46" i="3" s="1"/>
  <c r="R45" i="3"/>
  <c r="S45" i="3" s="1"/>
  <c r="P45" i="3"/>
  <c r="N45" i="3"/>
  <c r="K45" i="3"/>
  <c r="I45" i="3"/>
  <c r="G45" i="3"/>
  <c r="D45" i="3"/>
  <c r="E45" i="3" s="1"/>
  <c r="R44" i="3"/>
  <c r="S44" i="3" s="1"/>
  <c r="P44" i="3"/>
  <c r="N44" i="3"/>
  <c r="K44" i="3"/>
  <c r="I44" i="3"/>
  <c r="G44" i="3"/>
  <c r="D44" i="3"/>
  <c r="E44" i="3" s="1"/>
  <c r="R43" i="3"/>
  <c r="S43" i="3" s="1"/>
  <c r="P43" i="3"/>
  <c r="N43" i="3"/>
  <c r="K43" i="3"/>
  <c r="I43" i="3"/>
  <c r="G43" i="3"/>
  <c r="D43" i="3"/>
  <c r="E43" i="3" s="1"/>
  <c r="R42" i="3"/>
  <c r="S42" i="3" s="1"/>
  <c r="P42" i="3"/>
  <c r="N42" i="3"/>
  <c r="K42" i="3"/>
  <c r="I42" i="3"/>
  <c r="G42" i="3"/>
  <c r="D42" i="3"/>
  <c r="E42" i="3" s="1"/>
  <c r="R41" i="3"/>
  <c r="S41" i="3" s="1"/>
  <c r="P41" i="3"/>
  <c r="N41" i="3"/>
  <c r="K41" i="3"/>
  <c r="I41" i="3"/>
  <c r="G41" i="3"/>
  <c r="D41" i="3"/>
  <c r="E41" i="3" s="1"/>
  <c r="R40" i="3"/>
  <c r="S40" i="3" s="1"/>
  <c r="P40" i="3"/>
  <c r="N40" i="3"/>
  <c r="K40" i="3"/>
  <c r="I40" i="3"/>
  <c r="G40" i="3"/>
  <c r="D40" i="3"/>
  <c r="E40" i="3" s="1"/>
  <c r="R39" i="3"/>
  <c r="S39" i="3" s="1"/>
  <c r="P39" i="3"/>
  <c r="N39" i="3"/>
  <c r="K39" i="3"/>
  <c r="I39" i="3"/>
  <c r="G39" i="3"/>
  <c r="D39" i="3"/>
  <c r="E39" i="3" s="1"/>
  <c r="R38" i="3"/>
  <c r="S38" i="3" s="1"/>
  <c r="P38" i="3"/>
  <c r="N38" i="3"/>
  <c r="K38" i="3"/>
  <c r="I38" i="3"/>
  <c r="G38" i="3"/>
  <c r="D38" i="3"/>
  <c r="E38" i="3" s="1"/>
  <c r="R37" i="3"/>
  <c r="S37" i="3" s="1"/>
  <c r="P37" i="3"/>
  <c r="N37" i="3"/>
  <c r="K37" i="3"/>
  <c r="I37" i="3"/>
  <c r="G37" i="3"/>
  <c r="D37" i="3"/>
  <c r="E37" i="3" s="1"/>
  <c r="R36" i="3"/>
  <c r="S36" i="3" s="1"/>
  <c r="P36" i="3"/>
  <c r="N36" i="3"/>
  <c r="K36" i="3"/>
  <c r="I36" i="3"/>
  <c r="G36" i="3"/>
  <c r="D36" i="3"/>
  <c r="E36" i="3" s="1"/>
  <c r="R35" i="3"/>
  <c r="S35" i="3" s="1"/>
  <c r="P35" i="3"/>
  <c r="N35" i="3"/>
  <c r="K35" i="3"/>
  <c r="I35" i="3"/>
  <c r="G35" i="3"/>
  <c r="D35" i="3"/>
  <c r="E35" i="3" s="1"/>
  <c r="R34" i="3"/>
  <c r="S34" i="3" s="1"/>
  <c r="P34" i="3"/>
  <c r="N34" i="3"/>
  <c r="K34" i="3"/>
  <c r="I34" i="3"/>
  <c r="G34" i="3"/>
  <c r="D34" i="3"/>
  <c r="E34" i="3" s="1"/>
  <c r="R33" i="3"/>
  <c r="S33" i="3" s="1"/>
  <c r="P33" i="3"/>
  <c r="N33" i="3"/>
  <c r="K33" i="3"/>
  <c r="I33" i="3"/>
  <c r="G33" i="3"/>
  <c r="D33" i="3"/>
  <c r="E33" i="3" s="1"/>
  <c r="R32" i="3"/>
  <c r="S32" i="3" s="1"/>
  <c r="P32" i="3"/>
  <c r="N32" i="3"/>
  <c r="K32" i="3"/>
  <c r="I32" i="3"/>
  <c r="G32" i="3"/>
  <c r="D32" i="3"/>
  <c r="E32" i="3" s="1"/>
  <c r="R31" i="3"/>
  <c r="S31" i="3" s="1"/>
  <c r="P31" i="3"/>
  <c r="N31" i="3"/>
  <c r="K31" i="3"/>
  <c r="I31" i="3"/>
  <c r="G31" i="3"/>
  <c r="D31" i="3"/>
  <c r="E31" i="3" s="1"/>
  <c r="R30" i="3"/>
  <c r="S30" i="3" s="1"/>
  <c r="P30" i="3"/>
  <c r="N30" i="3"/>
  <c r="K30" i="3"/>
  <c r="I30" i="3"/>
  <c r="G30" i="3"/>
  <c r="D30" i="3"/>
  <c r="E30" i="3" s="1"/>
  <c r="D29" i="3"/>
  <c r="E29" i="3" s="1"/>
  <c r="D27" i="3"/>
  <c r="E27" i="3" s="1"/>
  <c r="R23" i="3"/>
  <c r="S23" i="3" s="1"/>
  <c r="P23" i="3"/>
  <c r="N23" i="3"/>
  <c r="K23" i="3"/>
  <c r="I23" i="3"/>
  <c r="G23" i="3"/>
  <c r="D23" i="3"/>
  <c r="E23" i="3" s="1"/>
  <c r="R22" i="3"/>
  <c r="S22" i="3" s="1"/>
  <c r="P22" i="3"/>
  <c r="N22" i="3"/>
  <c r="K22" i="3"/>
  <c r="I22" i="3"/>
  <c r="G22" i="3"/>
  <c r="D22" i="3"/>
  <c r="E22" i="3" s="1"/>
  <c r="R21" i="3"/>
  <c r="S21" i="3" s="1"/>
  <c r="P21" i="3"/>
  <c r="N21" i="3"/>
  <c r="K21" i="3"/>
  <c r="I21" i="3"/>
  <c r="G21" i="3"/>
  <c r="D21" i="3"/>
  <c r="E21" i="3" s="1"/>
  <c r="R20" i="3"/>
  <c r="S20" i="3" s="1"/>
  <c r="P20" i="3"/>
  <c r="N20" i="3"/>
  <c r="K20" i="3"/>
  <c r="I20" i="3"/>
  <c r="G20" i="3"/>
  <c r="D20" i="3"/>
  <c r="E20" i="3" s="1"/>
  <c r="R19" i="3"/>
  <c r="S19" i="3" s="1"/>
  <c r="P19" i="3"/>
  <c r="N19" i="3"/>
  <c r="K19" i="3"/>
  <c r="I19" i="3"/>
  <c r="G19" i="3"/>
  <c r="D19" i="3"/>
  <c r="E19" i="3" s="1"/>
  <c r="L19" i="3" s="1"/>
  <c r="R18" i="3"/>
  <c r="S18" i="3" s="1"/>
  <c r="P18" i="3"/>
  <c r="N18" i="3"/>
  <c r="K18" i="3"/>
  <c r="I18" i="3"/>
  <c r="G18" i="3"/>
  <c r="D18" i="3"/>
  <c r="E18" i="3" s="1"/>
  <c r="R17" i="3"/>
  <c r="S17" i="3" s="1"/>
  <c r="P17" i="3"/>
  <c r="N17" i="3"/>
  <c r="K17" i="3"/>
  <c r="I17" i="3"/>
  <c r="G17" i="3"/>
  <c r="D17" i="3"/>
  <c r="E17" i="3" s="1"/>
  <c r="R16" i="3"/>
  <c r="S16" i="3" s="1"/>
  <c r="P16" i="3"/>
  <c r="N16" i="3"/>
  <c r="K16" i="3"/>
  <c r="I16" i="3"/>
  <c r="G16" i="3"/>
  <c r="D16" i="3"/>
  <c r="E16" i="3" s="1"/>
  <c r="R15" i="3"/>
  <c r="S15" i="3" s="1"/>
  <c r="P15" i="3"/>
  <c r="N15" i="3"/>
  <c r="K15" i="3"/>
  <c r="I15" i="3"/>
  <c r="G15" i="3"/>
  <c r="D15" i="3"/>
  <c r="E15" i="3" s="1"/>
  <c r="R14" i="3"/>
  <c r="S14" i="3" s="1"/>
  <c r="P14" i="3"/>
  <c r="N14" i="3"/>
  <c r="K14" i="3"/>
  <c r="I14" i="3"/>
  <c r="G14" i="3"/>
  <c r="D14" i="3"/>
  <c r="E14" i="3" s="1"/>
  <c r="R13" i="3"/>
  <c r="S13" i="3" s="1"/>
  <c r="P13" i="3"/>
  <c r="N13" i="3"/>
  <c r="K13" i="3"/>
  <c r="I13" i="3"/>
  <c r="G13" i="3"/>
  <c r="D13" i="3"/>
  <c r="E13" i="3" s="1"/>
  <c r="R12" i="3"/>
  <c r="S12" i="3" s="1"/>
  <c r="P12" i="3"/>
  <c r="N12" i="3"/>
  <c r="K12" i="3"/>
  <c r="I12" i="3"/>
  <c r="G12" i="3"/>
  <c r="D12" i="3"/>
  <c r="E12" i="3" s="1"/>
  <c r="R11" i="3"/>
  <c r="S11" i="3" s="1"/>
  <c r="P11" i="3"/>
  <c r="N11" i="3"/>
  <c r="K11" i="3"/>
  <c r="I11" i="3"/>
  <c r="G11" i="3"/>
  <c r="D11" i="3"/>
  <c r="E11" i="3" s="1"/>
  <c r="R10" i="3"/>
  <c r="S10" i="3" s="1"/>
  <c r="P10" i="3"/>
  <c r="N10" i="3"/>
  <c r="K10" i="3"/>
  <c r="I10" i="3"/>
  <c r="G10" i="3"/>
  <c r="D10" i="3"/>
  <c r="E10" i="3" s="1"/>
  <c r="R9" i="3"/>
  <c r="S9" i="3" s="1"/>
  <c r="P9" i="3"/>
  <c r="N9" i="3"/>
  <c r="K9" i="3"/>
  <c r="I9" i="3"/>
  <c r="G9" i="3"/>
  <c r="D9" i="3"/>
  <c r="E9" i="3" s="1"/>
  <c r="R8" i="3"/>
  <c r="S8" i="3" s="1"/>
  <c r="P8" i="3"/>
  <c r="N8" i="3"/>
  <c r="K8" i="3"/>
  <c r="I8" i="3"/>
  <c r="G8" i="3"/>
  <c r="D8" i="3"/>
  <c r="E8" i="3" s="1"/>
  <c r="R7" i="3"/>
  <c r="S7" i="3" s="1"/>
  <c r="P7" i="3"/>
  <c r="N7" i="3"/>
  <c r="K7" i="3"/>
  <c r="I7" i="3"/>
  <c r="G7" i="3"/>
  <c r="D7" i="3"/>
  <c r="E7" i="3" s="1"/>
  <c r="R6" i="3"/>
  <c r="S6" i="3" s="1"/>
  <c r="P6" i="3"/>
  <c r="N6" i="3"/>
  <c r="K6" i="3"/>
  <c r="I6" i="3"/>
  <c r="G6" i="3"/>
  <c r="D6" i="3"/>
  <c r="E6" i="3" s="1"/>
  <c r="R5" i="3"/>
  <c r="S5" i="3" s="1"/>
  <c r="P5" i="3"/>
  <c r="N5" i="3"/>
  <c r="K5" i="3"/>
  <c r="I5" i="3"/>
  <c r="G5" i="3"/>
  <c r="D5" i="3"/>
  <c r="E5" i="3" s="1"/>
  <c r="R4" i="3"/>
  <c r="S4" i="3" s="1"/>
  <c r="P4" i="3"/>
  <c r="N4" i="3"/>
  <c r="K4" i="3"/>
  <c r="I4" i="3"/>
  <c r="G4" i="3"/>
  <c r="D4" i="3"/>
  <c r="E4" i="3" s="1"/>
  <c r="R3" i="3"/>
  <c r="S3" i="3" s="1"/>
  <c r="P3" i="3"/>
  <c r="N3" i="3"/>
  <c r="K3" i="3"/>
  <c r="I3" i="3"/>
  <c r="G3" i="3"/>
  <c r="D3" i="3"/>
  <c r="E3" i="3" s="1"/>
  <c r="Q43" i="1"/>
  <c r="R43" i="1" s="1"/>
  <c r="Q46" i="1"/>
  <c r="R46" i="1" s="1"/>
  <c r="O43" i="1"/>
  <c r="O46" i="1"/>
  <c r="M43" i="1"/>
  <c r="M46" i="1"/>
  <c r="J43" i="1"/>
  <c r="J46" i="1"/>
  <c r="H43" i="1"/>
  <c r="H46" i="1"/>
  <c r="F43" i="1"/>
  <c r="F46" i="1"/>
  <c r="C43" i="1"/>
  <c r="D43" i="1" s="1"/>
  <c r="C46" i="1"/>
  <c r="D46" i="1" s="1"/>
  <c r="K41" i="1" l="1"/>
  <c r="W41" i="1" s="1"/>
  <c r="X41" i="1" s="1"/>
  <c r="I41" i="1"/>
  <c r="U41" i="1" s="1"/>
  <c r="V41" i="1" s="1"/>
  <c r="G41" i="1"/>
  <c r="S41" i="1" s="1"/>
  <c r="T41" i="1" s="1"/>
  <c r="G46" i="1"/>
  <c r="S46" i="1" s="1"/>
  <c r="T46" i="1" s="1"/>
  <c r="H59" i="3"/>
  <c r="T59" i="3" s="1"/>
  <c r="U59" i="3" s="1"/>
  <c r="H2" i="3"/>
  <c r="T2" i="3" s="1"/>
  <c r="U2" i="3" s="1"/>
  <c r="J2" i="3"/>
  <c r="V2" i="3" s="1"/>
  <c r="W2" i="3" s="1"/>
  <c r="L2" i="3"/>
  <c r="X2" i="3" s="1"/>
  <c r="Y2" i="3" s="1"/>
  <c r="J43" i="3"/>
  <c r="V43" i="3" s="1"/>
  <c r="W43" i="3" s="1"/>
  <c r="J51" i="3"/>
  <c r="V51" i="3" s="1"/>
  <c r="W51" i="3" s="1"/>
  <c r="H67" i="3"/>
  <c r="T67" i="3" s="1"/>
  <c r="U67" i="3" s="1"/>
  <c r="H42" i="3"/>
  <c r="T42" i="3" s="1"/>
  <c r="U42" i="3" s="1"/>
  <c r="J52" i="3"/>
  <c r="V52" i="3" s="1"/>
  <c r="W52" i="3" s="1"/>
  <c r="H64" i="3"/>
  <c r="T64" i="3" s="1"/>
  <c r="U64" i="3" s="1"/>
  <c r="H46" i="3"/>
  <c r="T46" i="3" s="1"/>
  <c r="U46" i="3" s="1"/>
  <c r="L9" i="3"/>
  <c r="X9" i="3" s="1"/>
  <c r="Y9" i="3" s="1"/>
  <c r="L17" i="3"/>
  <c r="X17" i="3" s="1"/>
  <c r="Y17" i="3" s="1"/>
  <c r="L46" i="3"/>
  <c r="X46" i="3" s="1"/>
  <c r="Y46" i="3" s="1"/>
  <c r="L36" i="3"/>
  <c r="X36" i="3" s="1"/>
  <c r="Y36" i="3" s="1"/>
  <c r="H16" i="3"/>
  <c r="T16" i="3" s="1"/>
  <c r="U16" i="3" s="1"/>
  <c r="J34" i="3"/>
  <c r="V34" i="3" s="1"/>
  <c r="W34" i="3" s="1"/>
  <c r="J35" i="3"/>
  <c r="V35" i="3" s="1"/>
  <c r="W35" i="3" s="1"/>
  <c r="L58" i="3"/>
  <c r="X58" i="3" s="1"/>
  <c r="Y58" i="3" s="1"/>
  <c r="J21" i="3"/>
  <c r="V21" i="3" s="1"/>
  <c r="W21" i="3" s="1"/>
  <c r="L66" i="3"/>
  <c r="X66" i="3" s="1"/>
  <c r="Y66" i="3" s="1"/>
  <c r="L40" i="3"/>
  <c r="X40" i="3" s="1"/>
  <c r="Y40" i="3" s="1"/>
  <c r="L32" i="3"/>
  <c r="X32" i="3" s="1"/>
  <c r="Y32" i="3" s="1"/>
  <c r="L20" i="3"/>
  <c r="X19" i="3" s="1"/>
  <c r="Y19" i="3" s="1"/>
  <c r="H8" i="3"/>
  <c r="T8" i="3" s="1"/>
  <c r="U8" i="3" s="1"/>
  <c r="L38" i="3"/>
  <c r="X38" i="3" s="1"/>
  <c r="Y38" i="3" s="1"/>
  <c r="H52" i="3"/>
  <c r="T52" i="3" s="1"/>
  <c r="U52" i="3" s="1"/>
  <c r="L12" i="3"/>
  <c r="X12" i="3" s="1"/>
  <c r="Y12" i="3" s="1"/>
  <c r="L13" i="3"/>
  <c r="X13" i="3" s="1"/>
  <c r="Y13" i="3" s="1"/>
  <c r="L62" i="3"/>
  <c r="X62" i="3" s="1"/>
  <c r="Y62" i="3" s="1"/>
  <c r="J32" i="3"/>
  <c r="V32" i="3" s="1"/>
  <c r="W32" i="3" s="1"/>
  <c r="J44" i="3"/>
  <c r="V44" i="3" s="1"/>
  <c r="W44" i="3" s="1"/>
  <c r="L4" i="3"/>
  <c r="X4" i="3" s="1"/>
  <c r="Y4" i="3" s="1"/>
  <c r="H4" i="3"/>
  <c r="T4" i="3" s="1"/>
  <c r="U4" i="3" s="1"/>
  <c r="L5" i="3"/>
  <c r="X5" i="3" s="1"/>
  <c r="Y5" i="3" s="1"/>
  <c r="J48" i="3"/>
  <c r="V48" i="3" s="1"/>
  <c r="W48" i="3" s="1"/>
  <c r="J50" i="3"/>
  <c r="V50" i="3" s="1"/>
  <c r="W50" i="3" s="1"/>
  <c r="H12" i="3"/>
  <c r="T12" i="3" s="1"/>
  <c r="U12" i="3" s="1"/>
  <c r="L42" i="3"/>
  <c r="X42" i="3" s="1"/>
  <c r="Y42" i="3" s="1"/>
  <c r="H48" i="3"/>
  <c r="T48" i="3" s="1"/>
  <c r="U48" i="3" s="1"/>
  <c r="J56" i="3"/>
  <c r="V56" i="3" s="1"/>
  <c r="W56" i="3" s="1"/>
  <c r="J47" i="3"/>
  <c r="V47" i="3" s="1"/>
  <c r="W47" i="3" s="1"/>
  <c r="H34" i="3"/>
  <c r="T34" i="3" s="1"/>
  <c r="U34" i="3" s="1"/>
  <c r="J36" i="3"/>
  <c r="V36" i="3" s="1"/>
  <c r="W36" i="3" s="1"/>
  <c r="L54" i="3"/>
  <c r="X54" i="3" s="1"/>
  <c r="Y54" i="3" s="1"/>
  <c r="J40" i="3"/>
  <c r="V40" i="3" s="1"/>
  <c r="W40" i="3" s="1"/>
  <c r="J46" i="3"/>
  <c r="V46" i="3" s="1"/>
  <c r="W46" i="3" s="1"/>
  <c r="L52" i="3"/>
  <c r="X52" i="3" s="1"/>
  <c r="Y52" i="3" s="1"/>
  <c r="L56" i="3"/>
  <c r="X56" i="3" s="1"/>
  <c r="Y56" i="3" s="1"/>
  <c r="J59" i="3"/>
  <c r="V59" i="3" s="1"/>
  <c r="W59" i="3" s="1"/>
  <c r="J63" i="3"/>
  <c r="V63" i="3" s="1"/>
  <c r="W63" i="3" s="1"/>
  <c r="J67" i="3"/>
  <c r="V67" i="3" s="1"/>
  <c r="W67" i="3" s="1"/>
  <c r="H36" i="3"/>
  <c r="T36" i="3" s="1"/>
  <c r="U36" i="3" s="1"/>
  <c r="L65" i="3"/>
  <c r="X65" i="3" s="1"/>
  <c r="Y65" i="3" s="1"/>
  <c r="J65" i="3"/>
  <c r="V65" i="3" s="1"/>
  <c r="W65" i="3" s="1"/>
  <c r="H65" i="3"/>
  <c r="T65" i="3" s="1"/>
  <c r="U65" i="3" s="1"/>
  <c r="J7" i="3"/>
  <c r="V7" i="3" s="1"/>
  <c r="W7" i="3" s="1"/>
  <c r="H7" i="3"/>
  <c r="T7" i="3" s="1"/>
  <c r="U7" i="3" s="1"/>
  <c r="L7" i="3"/>
  <c r="X7" i="3" s="1"/>
  <c r="Y7" i="3" s="1"/>
  <c r="J15" i="3"/>
  <c r="V15" i="3" s="1"/>
  <c r="W15" i="3" s="1"/>
  <c r="H15" i="3"/>
  <c r="T15" i="3" s="1"/>
  <c r="U15" i="3" s="1"/>
  <c r="L15" i="3"/>
  <c r="X15" i="3" s="1"/>
  <c r="Y15" i="3" s="1"/>
  <c r="J22" i="3"/>
  <c r="V22" i="3" s="1"/>
  <c r="W22" i="3" s="1"/>
  <c r="H22" i="3"/>
  <c r="T22" i="3" s="1"/>
  <c r="U22" i="3" s="1"/>
  <c r="L22" i="3"/>
  <c r="X22" i="3" s="1"/>
  <c r="Y22" i="3" s="1"/>
  <c r="L49" i="3"/>
  <c r="X49" i="3" s="1"/>
  <c r="Y49" i="3" s="1"/>
  <c r="H49" i="3"/>
  <c r="T49" i="3" s="1"/>
  <c r="U49" i="3" s="1"/>
  <c r="J49" i="3"/>
  <c r="V49" i="3" s="1"/>
  <c r="W49" i="3" s="1"/>
  <c r="L53" i="3"/>
  <c r="X53" i="3" s="1"/>
  <c r="Y53" i="3" s="1"/>
  <c r="H53" i="3"/>
  <c r="T53" i="3" s="1"/>
  <c r="U53" i="3" s="1"/>
  <c r="J53" i="3"/>
  <c r="V53" i="3" s="1"/>
  <c r="W53" i="3" s="1"/>
  <c r="L16" i="3"/>
  <c r="X16" i="3" s="1"/>
  <c r="Y16" i="3" s="1"/>
  <c r="J6" i="3"/>
  <c r="V6" i="3" s="1"/>
  <c r="W6" i="3" s="1"/>
  <c r="H6" i="3"/>
  <c r="T6" i="3" s="1"/>
  <c r="U6" i="3" s="1"/>
  <c r="L6" i="3"/>
  <c r="X6" i="3" s="1"/>
  <c r="Y6" i="3" s="1"/>
  <c r="L23" i="3"/>
  <c r="X23" i="3" s="1"/>
  <c r="Y23" i="3" s="1"/>
  <c r="H23" i="3"/>
  <c r="T23" i="3" s="1"/>
  <c r="U23" i="3" s="1"/>
  <c r="L8" i="3"/>
  <c r="X8" i="3" s="1"/>
  <c r="Y8" i="3" s="1"/>
  <c r="L33" i="3"/>
  <c r="X33" i="3" s="1"/>
  <c r="Y33" i="3" s="1"/>
  <c r="H33" i="3"/>
  <c r="T33" i="3" s="1"/>
  <c r="U33" i="3" s="1"/>
  <c r="J33" i="3"/>
  <c r="V33" i="3" s="1"/>
  <c r="W33" i="3" s="1"/>
  <c r="H3" i="3"/>
  <c r="T3" i="3" s="1"/>
  <c r="U3" i="3" s="1"/>
  <c r="L3" i="3"/>
  <c r="X3" i="3" s="1"/>
  <c r="Y3" i="3" s="1"/>
  <c r="J3" i="3"/>
  <c r="V3" i="3" s="1"/>
  <c r="W3" i="3" s="1"/>
  <c r="H11" i="3"/>
  <c r="T11" i="3" s="1"/>
  <c r="U11" i="3" s="1"/>
  <c r="L11" i="3"/>
  <c r="X11" i="3" s="1"/>
  <c r="Y11" i="3" s="1"/>
  <c r="J11" i="3"/>
  <c r="V11" i="3" s="1"/>
  <c r="W11" i="3" s="1"/>
  <c r="H20" i="3"/>
  <c r="T20" i="3" s="1"/>
  <c r="U20" i="3" s="1"/>
  <c r="J20" i="3"/>
  <c r="V20" i="3" s="1"/>
  <c r="W20" i="3" s="1"/>
  <c r="J23" i="3"/>
  <c r="V23" i="3" s="1"/>
  <c r="W23" i="3" s="1"/>
  <c r="J30" i="3"/>
  <c r="V30" i="3" s="1"/>
  <c r="W30" i="3" s="1"/>
  <c r="L30" i="3"/>
  <c r="X30" i="3" s="1"/>
  <c r="Y30" i="3" s="1"/>
  <c r="H30" i="3"/>
  <c r="T30" i="3" s="1"/>
  <c r="U30" i="3" s="1"/>
  <c r="H31" i="3"/>
  <c r="T31" i="3" s="1"/>
  <c r="U31" i="3" s="1"/>
  <c r="L31" i="3"/>
  <c r="X31" i="3" s="1"/>
  <c r="Y31" i="3" s="1"/>
  <c r="J31" i="3"/>
  <c r="V31" i="3" s="1"/>
  <c r="W31" i="3" s="1"/>
  <c r="J19" i="3"/>
  <c r="V19" i="3" s="1"/>
  <c r="W19" i="3" s="1"/>
  <c r="H19" i="3"/>
  <c r="T19" i="3" s="1"/>
  <c r="U19" i="3" s="1"/>
  <c r="L10" i="3"/>
  <c r="X10" i="3" s="1"/>
  <c r="Y10" i="3" s="1"/>
  <c r="J10" i="3"/>
  <c r="V10" i="3" s="1"/>
  <c r="W10" i="3" s="1"/>
  <c r="H10" i="3"/>
  <c r="T10" i="3" s="1"/>
  <c r="U10" i="3" s="1"/>
  <c r="L18" i="3"/>
  <c r="X18" i="3" s="1"/>
  <c r="Y18" i="3" s="1"/>
  <c r="J18" i="3"/>
  <c r="V18" i="3" s="1"/>
  <c r="W18" i="3" s="1"/>
  <c r="H18" i="3"/>
  <c r="T18" i="3" s="1"/>
  <c r="U18" i="3" s="1"/>
  <c r="L21" i="3"/>
  <c r="H21" i="3"/>
  <c r="T21" i="3" s="1"/>
  <c r="U21" i="3" s="1"/>
  <c r="L37" i="3"/>
  <c r="X37" i="3" s="1"/>
  <c r="Y37" i="3" s="1"/>
  <c r="H37" i="3"/>
  <c r="T37" i="3" s="1"/>
  <c r="U37" i="3" s="1"/>
  <c r="J37" i="3"/>
  <c r="V37" i="3" s="1"/>
  <c r="W37" i="3" s="1"/>
  <c r="L45" i="3"/>
  <c r="X45" i="3" s="1"/>
  <c r="Y45" i="3" s="1"/>
  <c r="H45" i="3"/>
  <c r="T45" i="3" s="1"/>
  <c r="U45" i="3" s="1"/>
  <c r="J45" i="3"/>
  <c r="V45" i="3" s="1"/>
  <c r="W45" i="3" s="1"/>
  <c r="L14" i="3"/>
  <c r="X14" i="3" s="1"/>
  <c r="Y14" i="3" s="1"/>
  <c r="J14" i="3"/>
  <c r="V14" i="3" s="1"/>
  <c r="W14" i="3" s="1"/>
  <c r="H14" i="3"/>
  <c r="T14" i="3" s="1"/>
  <c r="U14" i="3" s="1"/>
  <c r="J4" i="3"/>
  <c r="V4" i="3" s="1"/>
  <c r="W4" i="3" s="1"/>
  <c r="H5" i="3"/>
  <c r="T5" i="3" s="1"/>
  <c r="U5" i="3" s="1"/>
  <c r="J8" i="3"/>
  <c r="V8" i="3" s="1"/>
  <c r="W8" i="3" s="1"/>
  <c r="H9" i="3"/>
  <c r="T9" i="3" s="1"/>
  <c r="U9" i="3" s="1"/>
  <c r="J12" i="3"/>
  <c r="V12" i="3" s="1"/>
  <c r="W12" i="3" s="1"/>
  <c r="H13" i="3"/>
  <c r="T13" i="3" s="1"/>
  <c r="U13" i="3" s="1"/>
  <c r="J16" i="3"/>
  <c r="V16" i="3" s="1"/>
  <c r="W16" i="3" s="1"/>
  <c r="H17" i="3"/>
  <c r="T17" i="3" s="1"/>
  <c r="U17" i="3" s="1"/>
  <c r="H44" i="3"/>
  <c r="T44" i="3" s="1"/>
  <c r="U44" i="3" s="1"/>
  <c r="J62" i="3"/>
  <c r="V62" i="3" s="1"/>
  <c r="W62" i="3" s="1"/>
  <c r="H62" i="3"/>
  <c r="T62" i="3" s="1"/>
  <c r="U62" i="3" s="1"/>
  <c r="H39" i="3"/>
  <c r="T39" i="3" s="1"/>
  <c r="U39" i="3" s="1"/>
  <c r="L39" i="3"/>
  <c r="X39" i="3" s="1"/>
  <c r="Y39" i="3" s="1"/>
  <c r="L41" i="3"/>
  <c r="X41" i="3" s="1"/>
  <c r="Y41" i="3" s="1"/>
  <c r="H41" i="3"/>
  <c r="T41" i="3" s="1"/>
  <c r="U41" i="3" s="1"/>
  <c r="H55" i="3"/>
  <c r="T55" i="3" s="1"/>
  <c r="U55" i="3" s="1"/>
  <c r="L55" i="3"/>
  <c r="X55" i="3" s="1"/>
  <c r="Y55" i="3" s="1"/>
  <c r="J5" i="3"/>
  <c r="V5" i="3" s="1"/>
  <c r="W5" i="3" s="1"/>
  <c r="J13" i="3"/>
  <c r="V13" i="3" s="1"/>
  <c r="W13" i="3" s="1"/>
  <c r="J17" i="3"/>
  <c r="V17" i="3" s="1"/>
  <c r="W17" i="3" s="1"/>
  <c r="L57" i="3"/>
  <c r="X57" i="3" s="1"/>
  <c r="Y57" i="3" s="1"/>
  <c r="H57" i="3"/>
  <c r="T57" i="3" s="1"/>
  <c r="U57" i="3" s="1"/>
  <c r="J9" i="3"/>
  <c r="V9" i="3" s="1"/>
  <c r="W9" i="3" s="1"/>
  <c r="J38" i="3"/>
  <c r="V38" i="3" s="1"/>
  <c r="W38" i="3" s="1"/>
  <c r="H43" i="3"/>
  <c r="T43" i="3" s="1"/>
  <c r="U43" i="3" s="1"/>
  <c r="L43" i="3"/>
  <c r="X43" i="3" s="1"/>
  <c r="Y43" i="3" s="1"/>
  <c r="L44" i="3"/>
  <c r="X44" i="3" s="1"/>
  <c r="Y44" i="3" s="1"/>
  <c r="H50" i="3"/>
  <c r="T50" i="3" s="1"/>
  <c r="U50" i="3" s="1"/>
  <c r="J54" i="3"/>
  <c r="V54" i="3" s="1"/>
  <c r="W54" i="3" s="1"/>
  <c r="L60" i="3"/>
  <c r="X60" i="3" s="1"/>
  <c r="Y60" i="3" s="1"/>
  <c r="J60" i="3"/>
  <c r="V60" i="3" s="1"/>
  <c r="W60" i="3" s="1"/>
  <c r="L68" i="3"/>
  <c r="X68" i="3" s="1"/>
  <c r="Y68" i="3" s="1"/>
  <c r="J68" i="3"/>
  <c r="V68" i="3" s="1"/>
  <c r="W68" i="3" s="1"/>
  <c r="J41" i="3"/>
  <c r="V41" i="3" s="1"/>
  <c r="W41" i="3" s="1"/>
  <c r="J55" i="3"/>
  <c r="V55" i="3" s="1"/>
  <c r="W55" i="3" s="1"/>
  <c r="J57" i="3"/>
  <c r="V57" i="3" s="1"/>
  <c r="W57" i="3" s="1"/>
  <c r="J58" i="3"/>
  <c r="V58" i="3" s="1"/>
  <c r="W58" i="3" s="1"/>
  <c r="H58" i="3"/>
  <c r="T58" i="3" s="1"/>
  <c r="U58" i="3" s="1"/>
  <c r="J66" i="3"/>
  <c r="V66" i="3" s="1"/>
  <c r="W66" i="3" s="1"/>
  <c r="H66" i="3"/>
  <c r="T66" i="3" s="1"/>
  <c r="U66" i="3" s="1"/>
  <c r="J39" i="3"/>
  <c r="V39" i="3" s="1"/>
  <c r="W39" i="3" s="1"/>
  <c r="L34" i="3"/>
  <c r="X34" i="3" s="1"/>
  <c r="Y34" i="3" s="1"/>
  <c r="H38" i="3"/>
  <c r="T38" i="3" s="1"/>
  <c r="U38" i="3" s="1"/>
  <c r="J42" i="3"/>
  <c r="V42" i="3" s="1"/>
  <c r="W42" i="3" s="1"/>
  <c r="H47" i="3"/>
  <c r="T47" i="3" s="1"/>
  <c r="U47" i="3" s="1"/>
  <c r="L47" i="3"/>
  <c r="X47" i="3" s="1"/>
  <c r="Y47" i="3" s="1"/>
  <c r="L48" i="3"/>
  <c r="X48" i="3" s="1"/>
  <c r="Y48" i="3" s="1"/>
  <c r="H54" i="3"/>
  <c r="T54" i="3" s="1"/>
  <c r="U54" i="3" s="1"/>
  <c r="H60" i="3"/>
  <c r="T60" i="3" s="1"/>
  <c r="U60" i="3" s="1"/>
  <c r="H63" i="3"/>
  <c r="T63" i="3" s="1"/>
  <c r="U63" i="3" s="1"/>
  <c r="H68" i="3"/>
  <c r="T68" i="3" s="1"/>
  <c r="U68" i="3" s="1"/>
  <c r="H32" i="3"/>
  <c r="T32" i="3" s="1"/>
  <c r="U32" i="3" s="1"/>
  <c r="H35" i="3"/>
  <c r="T35" i="3" s="1"/>
  <c r="U35" i="3" s="1"/>
  <c r="L35" i="3"/>
  <c r="X35" i="3" s="1"/>
  <c r="Y35" i="3" s="1"/>
  <c r="H40" i="3"/>
  <c r="T40" i="3" s="1"/>
  <c r="U40" i="3" s="1"/>
  <c r="L50" i="3"/>
  <c r="X50" i="3" s="1"/>
  <c r="Y50" i="3" s="1"/>
  <c r="H56" i="3"/>
  <c r="T56" i="3" s="1"/>
  <c r="U56" i="3" s="1"/>
  <c r="L61" i="3"/>
  <c r="X61" i="3" s="1"/>
  <c r="Y61" i="3" s="1"/>
  <c r="J61" i="3"/>
  <c r="V61" i="3" s="1"/>
  <c r="W61" i="3" s="1"/>
  <c r="H61" i="3"/>
  <c r="T61" i="3" s="1"/>
  <c r="U61" i="3" s="1"/>
  <c r="L69" i="3"/>
  <c r="X69" i="3" s="1"/>
  <c r="Y69" i="3" s="1"/>
  <c r="J69" i="3"/>
  <c r="V69" i="3" s="1"/>
  <c r="W69" i="3" s="1"/>
  <c r="H69" i="3"/>
  <c r="T69" i="3" s="1"/>
  <c r="U69" i="3" s="1"/>
  <c r="H51" i="3"/>
  <c r="T51" i="3" s="1"/>
  <c r="U51" i="3" s="1"/>
  <c r="L51" i="3"/>
  <c r="X51" i="3" s="1"/>
  <c r="Y51" i="3" s="1"/>
  <c r="L64" i="3"/>
  <c r="X64" i="3" s="1"/>
  <c r="Y64" i="3" s="1"/>
  <c r="J64" i="3"/>
  <c r="V64" i="3" s="1"/>
  <c r="W64" i="3" s="1"/>
  <c r="L59" i="3"/>
  <c r="X59" i="3" s="1"/>
  <c r="Y59" i="3" s="1"/>
  <c r="L63" i="3"/>
  <c r="X63" i="3" s="1"/>
  <c r="Y63" i="3" s="1"/>
  <c r="L67" i="3"/>
  <c r="X67" i="3" s="1"/>
  <c r="Y67" i="3" s="1"/>
  <c r="G43" i="1"/>
  <c r="S43" i="1" s="1"/>
  <c r="T43" i="1" s="1"/>
  <c r="I46" i="1"/>
  <c r="U46" i="1" s="1"/>
  <c r="V46" i="1" s="1"/>
  <c r="K46" i="1"/>
  <c r="W46" i="1" s="1"/>
  <c r="X46" i="1" s="1"/>
  <c r="K43" i="1"/>
  <c r="W43" i="1" s="1"/>
  <c r="X43" i="1" s="1"/>
  <c r="I43" i="1"/>
  <c r="U43" i="1" s="1"/>
  <c r="V43" i="1" s="1"/>
  <c r="X21" i="3" l="1"/>
  <c r="Y21" i="3" s="1"/>
  <c r="X20" i="3"/>
  <c r="Y20" i="3" s="1"/>
  <c r="Q30" i="1"/>
  <c r="R30" i="1" s="1"/>
  <c r="W30" i="1" s="1"/>
  <c r="X30" i="1" s="1"/>
  <c r="O30" i="1"/>
  <c r="M30" i="1"/>
  <c r="J30" i="1"/>
  <c r="H30" i="1"/>
  <c r="F30" i="1"/>
  <c r="C30" i="1"/>
  <c r="D30" i="1" s="1"/>
  <c r="Q29" i="1"/>
  <c r="R29" i="1" s="1"/>
  <c r="O29" i="1"/>
  <c r="M29" i="1"/>
  <c r="J29" i="1"/>
  <c r="H29" i="1"/>
  <c r="F29" i="1"/>
  <c r="C29" i="1"/>
  <c r="D29" i="1" s="1"/>
  <c r="Q28" i="1"/>
  <c r="R28" i="1" s="1"/>
  <c r="O28" i="1"/>
  <c r="M28" i="1"/>
  <c r="J28" i="1"/>
  <c r="H28" i="1"/>
  <c r="F28" i="1"/>
  <c r="C28" i="1"/>
  <c r="D28" i="1" s="1"/>
  <c r="Q27" i="1"/>
  <c r="R27" i="1" s="1"/>
  <c r="O27" i="1"/>
  <c r="M27" i="1"/>
  <c r="J27" i="1"/>
  <c r="H27" i="1"/>
  <c r="F27" i="1"/>
  <c r="C27" i="1"/>
  <c r="D27" i="1"/>
  <c r="Q26" i="1"/>
  <c r="R26" i="1" s="1"/>
  <c r="O26" i="1"/>
  <c r="M26" i="1"/>
  <c r="J26" i="1"/>
  <c r="H26" i="1"/>
  <c r="F26" i="1"/>
  <c r="C26" i="1"/>
  <c r="D26" i="1"/>
  <c r="Q25" i="1"/>
  <c r="R25" i="1" s="1"/>
  <c r="O25" i="1"/>
  <c r="M25" i="1"/>
  <c r="J25" i="1"/>
  <c r="H25" i="1"/>
  <c r="F25" i="1"/>
  <c r="I29" i="1" l="1"/>
  <c r="U29" i="1" s="1"/>
  <c r="V29" i="1" s="1"/>
  <c r="I28" i="1"/>
  <c r="U28" i="1" s="1"/>
  <c r="V28" i="1" s="1"/>
  <c r="G27" i="1"/>
  <c r="S27" i="1" s="1"/>
  <c r="T27" i="1" s="1"/>
  <c r="G30" i="1"/>
  <c r="S30" i="1" s="1"/>
  <c r="T30" i="1" s="1"/>
  <c r="I26" i="1"/>
  <c r="U26" i="1" s="1"/>
  <c r="V26" i="1" s="1"/>
  <c r="I30" i="1"/>
  <c r="U30" i="1" s="1"/>
  <c r="V30" i="1" s="1"/>
  <c r="K30" i="1"/>
  <c r="W29" i="1" s="1"/>
  <c r="X29" i="1" s="1"/>
  <c r="K28" i="1"/>
  <c r="W28" i="1" s="1"/>
  <c r="X28" i="1" s="1"/>
  <c r="K26" i="1"/>
  <c r="W26" i="1" s="1"/>
  <c r="X26" i="1" s="1"/>
  <c r="I27" i="1"/>
  <c r="U27" i="1" s="1"/>
  <c r="V27" i="1" s="1"/>
  <c r="G28" i="1"/>
  <c r="S28" i="1" s="1"/>
  <c r="T28" i="1" s="1"/>
  <c r="K27" i="1"/>
  <c r="W27" i="1" s="1"/>
  <c r="X27" i="1" s="1"/>
  <c r="G29" i="1"/>
  <c r="S29" i="1" s="1"/>
  <c r="T29" i="1" s="1"/>
  <c r="G26" i="1"/>
  <c r="S26" i="1" s="1"/>
  <c r="T26" i="1" s="1"/>
  <c r="C25" i="1"/>
  <c r="D25" i="1" s="1"/>
  <c r="G25" i="1" l="1"/>
  <c r="S25" i="1" s="1"/>
  <c r="T25" i="1" s="1"/>
  <c r="K25" i="1"/>
  <c r="W25" i="1" s="1"/>
  <c r="X25" i="1" s="1"/>
  <c r="I25" i="1"/>
  <c r="U25" i="1" s="1"/>
  <c r="V25" i="1" s="1"/>
  <c r="Q24" i="1"/>
  <c r="R24" i="1" s="1"/>
  <c r="O24" i="1"/>
  <c r="M24" i="1"/>
  <c r="J24" i="1"/>
  <c r="H24" i="1"/>
  <c r="F24" i="1"/>
  <c r="C24" i="1"/>
  <c r="D24" i="1" s="1"/>
  <c r="Q23" i="1"/>
  <c r="R23" i="1" s="1"/>
  <c r="O23" i="1"/>
  <c r="M23" i="1"/>
  <c r="J23" i="1"/>
  <c r="H23" i="1"/>
  <c r="F23" i="1"/>
  <c r="C23" i="1"/>
  <c r="D23" i="1" s="1"/>
  <c r="Q22" i="1"/>
  <c r="R22" i="1" s="1"/>
  <c r="O22" i="1"/>
  <c r="M22" i="1"/>
  <c r="J22" i="1"/>
  <c r="H22" i="1"/>
  <c r="F22" i="1"/>
  <c r="C22" i="1"/>
  <c r="D22" i="1" s="1"/>
  <c r="Q21" i="1"/>
  <c r="R21" i="1" s="1"/>
  <c r="O21" i="1"/>
  <c r="M21" i="1"/>
  <c r="J21" i="1"/>
  <c r="H21" i="1"/>
  <c r="F21" i="1"/>
  <c r="C21" i="1"/>
  <c r="D21" i="1" s="1"/>
  <c r="Q20" i="1"/>
  <c r="R20" i="1" s="1"/>
  <c r="O20" i="1"/>
  <c r="M20" i="1"/>
  <c r="J20" i="1"/>
  <c r="H20" i="1"/>
  <c r="F20" i="1"/>
  <c r="C20" i="1"/>
  <c r="D20" i="1" s="1"/>
  <c r="Q19" i="1"/>
  <c r="R19" i="1" s="1"/>
  <c r="O19" i="1"/>
  <c r="M19" i="1"/>
  <c r="J19" i="1"/>
  <c r="H19" i="1"/>
  <c r="F19" i="1"/>
  <c r="C19" i="1"/>
  <c r="D19" i="1" s="1"/>
  <c r="Q18" i="1"/>
  <c r="R18" i="1" s="1"/>
  <c r="O18" i="1"/>
  <c r="M18" i="1"/>
  <c r="J18" i="1"/>
  <c r="H18" i="1"/>
  <c r="F18" i="1"/>
  <c r="C18" i="1"/>
  <c r="D18" i="1" s="1"/>
  <c r="Q17" i="1"/>
  <c r="R17" i="1" s="1"/>
  <c r="O17" i="1"/>
  <c r="M17" i="1"/>
  <c r="J17" i="1"/>
  <c r="H17" i="1"/>
  <c r="F17" i="1"/>
  <c r="G24" i="1" l="1"/>
  <c r="S24" i="1" s="1"/>
  <c r="T24" i="1" s="1"/>
  <c r="G23" i="1"/>
  <c r="S23" i="1" s="1"/>
  <c r="T23" i="1" s="1"/>
  <c r="I22" i="1"/>
  <c r="U22" i="1" s="1"/>
  <c r="V22" i="1" s="1"/>
  <c r="G21" i="1"/>
  <c r="S21" i="1" s="1"/>
  <c r="T21" i="1" s="1"/>
  <c r="G22" i="1"/>
  <c r="S22" i="1" s="1"/>
  <c r="T22" i="1" s="1"/>
  <c r="K22" i="1"/>
  <c r="W22" i="1" s="1"/>
  <c r="X22" i="1" s="1"/>
  <c r="I23" i="1"/>
  <c r="U23" i="1" s="1"/>
  <c r="V23" i="1" s="1"/>
  <c r="I24" i="1"/>
  <c r="U24" i="1" s="1"/>
  <c r="V24" i="1" s="1"/>
  <c r="K23" i="1"/>
  <c r="W23" i="1" s="1"/>
  <c r="X23" i="1" s="1"/>
  <c r="K24" i="1"/>
  <c r="W24" i="1" s="1"/>
  <c r="X24" i="1" s="1"/>
  <c r="I21" i="1"/>
  <c r="U21" i="1" s="1"/>
  <c r="V21" i="1" s="1"/>
  <c r="K21" i="1"/>
  <c r="W21" i="1" s="1"/>
  <c r="X21" i="1" s="1"/>
  <c r="I19" i="1"/>
  <c r="U19" i="1" s="1"/>
  <c r="V19" i="1" s="1"/>
  <c r="G19" i="1"/>
  <c r="S19" i="1" s="1"/>
  <c r="T19" i="1" s="1"/>
  <c r="K19" i="1"/>
  <c r="W19" i="1" s="1"/>
  <c r="X19" i="1" s="1"/>
  <c r="I18" i="1"/>
  <c r="U18" i="1" s="1"/>
  <c r="V18" i="1" s="1"/>
  <c r="G18" i="1"/>
  <c r="S18" i="1" s="1"/>
  <c r="T18" i="1" s="1"/>
  <c r="K18" i="1"/>
  <c r="W18" i="1" s="1"/>
  <c r="X18" i="1" s="1"/>
  <c r="G20" i="1"/>
  <c r="S20" i="1" s="1"/>
  <c r="T20" i="1" s="1"/>
  <c r="K20" i="1"/>
  <c r="W20" i="1" s="1"/>
  <c r="X20" i="1" s="1"/>
  <c r="I20" i="1"/>
  <c r="U20" i="1" s="1"/>
  <c r="V20" i="1" s="1"/>
  <c r="C17" i="1" l="1"/>
  <c r="D17" i="1" s="1"/>
  <c r="K17" i="1" s="1"/>
  <c r="W17" i="1" s="1"/>
  <c r="X17" i="1" s="1"/>
  <c r="G17" i="1" l="1"/>
  <c r="S17" i="1" s="1"/>
  <c r="T17" i="1" s="1"/>
  <c r="I17" i="1"/>
  <c r="U17" i="1" s="1"/>
  <c r="V17" i="1" s="1"/>
  <c r="Q79" i="1" l="1"/>
  <c r="R79" i="1" s="1"/>
  <c r="Q80" i="1"/>
  <c r="R80" i="1" s="1"/>
  <c r="O79" i="1"/>
  <c r="O80" i="1"/>
  <c r="M79" i="1"/>
  <c r="M80" i="1"/>
  <c r="Q35" i="1"/>
  <c r="R35" i="1" s="1"/>
  <c r="Q36" i="1"/>
  <c r="R36" i="1" s="1"/>
  <c r="O35" i="1"/>
  <c r="O36" i="1"/>
  <c r="M35" i="1"/>
  <c r="M36" i="1"/>
  <c r="Q69" i="1"/>
  <c r="R69" i="1" s="1"/>
  <c r="Q70" i="1"/>
  <c r="R70" i="1" s="1"/>
  <c r="O69" i="1"/>
  <c r="O70" i="1"/>
  <c r="M69" i="1"/>
  <c r="M70" i="1"/>
  <c r="Q61" i="1"/>
  <c r="R61" i="1" s="1"/>
  <c r="Q62" i="1"/>
  <c r="R62" i="1" s="1"/>
  <c r="O61" i="1"/>
  <c r="O62" i="1"/>
  <c r="M61" i="1"/>
  <c r="M62" i="1"/>
  <c r="Q89" i="1"/>
  <c r="R89" i="1" s="1"/>
  <c r="Q90" i="1"/>
  <c r="R90" i="1" s="1"/>
  <c r="O89" i="1"/>
  <c r="O90" i="1"/>
  <c r="M89" i="1"/>
  <c r="M90" i="1"/>
  <c r="Q55" i="1"/>
  <c r="R55" i="1" s="1"/>
  <c r="Q56" i="1"/>
  <c r="R56" i="1" s="1"/>
  <c r="O55" i="1"/>
  <c r="O56" i="1"/>
  <c r="M55" i="1"/>
  <c r="M56" i="1"/>
  <c r="J56" i="1"/>
  <c r="H56" i="1"/>
  <c r="F56" i="1"/>
  <c r="Q49" i="1"/>
  <c r="R49" i="1" s="1"/>
  <c r="Q50" i="1"/>
  <c r="R50" i="1" s="1"/>
  <c r="Q51" i="1"/>
  <c r="R51" i="1" s="1"/>
  <c r="Q52" i="1"/>
  <c r="R52" i="1" s="1"/>
  <c r="Q53" i="1"/>
  <c r="R53" i="1" s="1"/>
  <c r="Q54" i="1"/>
  <c r="R54" i="1" s="1"/>
  <c r="Q57" i="1"/>
  <c r="R57" i="1" s="1"/>
  <c r="Q58" i="1"/>
  <c r="R58" i="1" s="1"/>
  <c r="Q59" i="1"/>
  <c r="R59" i="1" s="1"/>
  <c r="Q60" i="1"/>
  <c r="R60" i="1" s="1"/>
  <c r="Q63" i="1"/>
  <c r="R63" i="1" s="1"/>
  <c r="Q64" i="1"/>
  <c r="R64" i="1" s="1"/>
  <c r="Q65" i="1"/>
  <c r="R65" i="1" s="1"/>
  <c r="Q66" i="1"/>
  <c r="R66" i="1" s="1"/>
  <c r="Q67" i="1"/>
  <c r="R67" i="1" s="1"/>
  <c r="Q68" i="1"/>
  <c r="R68" i="1" s="1"/>
  <c r="Q31" i="1"/>
  <c r="R31" i="1" s="1"/>
  <c r="Q32" i="1"/>
  <c r="R32" i="1" s="1"/>
  <c r="Q33" i="1"/>
  <c r="R33" i="1" s="1"/>
  <c r="Q34" i="1"/>
  <c r="R34" i="1" s="1"/>
  <c r="Q73" i="1"/>
  <c r="R73" i="1" s="1"/>
  <c r="Q74" i="1"/>
  <c r="R74" i="1" s="1"/>
  <c r="Q75" i="1"/>
  <c r="R75" i="1" s="1"/>
  <c r="Q76" i="1"/>
  <c r="R76" i="1" s="1"/>
  <c r="Q77" i="1"/>
  <c r="R77" i="1" s="1"/>
  <c r="Q78" i="1"/>
  <c r="R78" i="1" s="1"/>
  <c r="Q81" i="1"/>
  <c r="R81" i="1" s="1"/>
  <c r="Q82" i="1"/>
  <c r="R82" i="1" s="1"/>
  <c r="Q83" i="1"/>
  <c r="R83" i="1" s="1"/>
  <c r="Q84" i="1"/>
  <c r="R84" i="1" s="1"/>
  <c r="Q85" i="1"/>
  <c r="R85" i="1" s="1"/>
  <c r="Q86" i="1"/>
  <c r="R86" i="1" s="1"/>
  <c r="Q87" i="1"/>
  <c r="R87" i="1" s="1"/>
  <c r="Q88" i="1"/>
  <c r="R88" i="1" s="1"/>
  <c r="O31" i="1"/>
  <c r="O32" i="1"/>
  <c r="O33" i="1"/>
  <c r="O34" i="1"/>
  <c r="O73" i="1"/>
  <c r="O74" i="1"/>
  <c r="O75" i="1"/>
  <c r="O76" i="1"/>
  <c r="O77" i="1"/>
  <c r="O78" i="1"/>
  <c r="O81" i="1"/>
  <c r="O82" i="1"/>
  <c r="O83" i="1"/>
  <c r="O84" i="1"/>
  <c r="O85" i="1"/>
  <c r="O86" i="1"/>
  <c r="O87" i="1"/>
  <c r="O88" i="1"/>
  <c r="O49" i="1"/>
  <c r="O50" i="1"/>
  <c r="O51" i="1"/>
  <c r="O52" i="1"/>
  <c r="O53" i="1"/>
  <c r="O54" i="1"/>
  <c r="O57" i="1"/>
  <c r="O58" i="1"/>
  <c r="O59" i="1"/>
  <c r="O60" i="1"/>
  <c r="O63" i="1"/>
  <c r="O64" i="1"/>
  <c r="O65" i="1"/>
  <c r="O66" i="1"/>
  <c r="O67" i="1"/>
  <c r="O68" i="1"/>
  <c r="M31" i="1" l="1"/>
  <c r="M32" i="1"/>
  <c r="M33" i="1"/>
  <c r="M34" i="1"/>
  <c r="M73" i="1"/>
  <c r="M74" i="1"/>
  <c r="M75" i="1"/>
  <c r="M76" i="1"/>
  <c r="M77" i="1"/>
  <c r="M78" i="1"/>
  <c r="M81" i="1"/>
  <c r="M82" i="1"/>
  <c r="M83" i="1"/>
  <c r="M84" i="1"/>
  <c r="M85" i="1"/>
  <c r="M86" i="1"/>
  <c r="M87" i="1"/>
  <c r="M88" i="1"/>
  <c r="M49" i="1"/>
  <c r="M50" i="1"/>
  <c r="M51" i="1"/>
  <c r="M52" i="1"/>
  <c r="M53" i="1"/>
  <c r="M54" i="1"/>
  <c r="M57" i="1"/>
  <c r="M58" i="1"/>
  <c r="M59" i="1"/>
  <c r="M60" i="1"/>
  <c r="M63" i="1"/>
  <c r="M64" i="1"/>
  <c r="M65" i="1"/>
  <c r="M66" i="1"/>
  <c r="M67" i="1"/>
  <c r="M68" i="1"/>
  <c r="J49" i="1" l="1"/>
  <c r="J50" i="1"/>
  <c r="J51" i="1"/>
  <c r="J52" i="1"/>
  <c r="J53" i="1"/>
  <c r="J54" i="1"/>
  <c r="J55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31" i="1"/>
  <c r="J32" i="1"/>
  <c r="J33" i="1"/>
  <c r="J34" i="1"/>
  <c r="J35" i="1"/>
  <c r="J36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H49" i="1"/>
  <c r="H50" i="1"/>
  <c r="H51" i="1"/>
  <c r="H52" i="1"/>
  <c r="H53" i="1"/>
  <c r="H54" i="1"/>
  <c r="H55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31" i="1"/>
  <c r="H32" i="1"/>
  <c r="H33" i="1"/>
  <c r="H34" i="1"/>
  <c r="H35" i="1"/>
  <c r="H36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C56" i="1" l="1"/>
  <c r="D56" i="1" s="1"/>
  <c r="C55" i="1"/>
  <c r="D55" i="1" s="1"/>
  <c r="F62" i="1"/>
  <c r="C62" i="1"/>
  <c r="D62" i="1" s="1"/>
  <c r="C61" i="1"/>
  <c r="D61" i="1" s="1"/>
  <c r="F70" i="1"/>
  <c r="C70" i="1"/>
  <c r="D70" i="1" s="1"/>
  <c r="C69" i="1"/>
  <c r="D69" i="1" s="1"/>
  <c r="F36" i="1"/>
  <c r="C35" i="1"/>
  <c r="D35" i="1" s="1"/>
  <c r="C36" i="1"/>
  <c r="D36" i="1" s="1"/>
  <c r="F80" i="1"/>
  <c r="C80" i="1"/>
  <c r="D80" i="1" s="1"/>
  <c r="C79" i="1"/>
  <c r="D79" i="1" s="1"/>
  <c r="F90" i="1"/>
  <c r="C90" i="1"/>
  <c r="D90" i="1" s="1"/>
  <c r="C89" i="1"/>
  <c r="D89" i="1" s="1"/>
  <c r="F81" i="1"/>
  <c r="F82" i="1"/>
  <c r="F83" i="1"/>
  <c r="F84" i="1"/>
  <c r="F85" i="1"/>
  <c r="F86" i="1"/>
  <c r="F87" i="1"/>
  <c r="F88" i="1"/>
  <c r="F89" i="1"/>
  <c r="F57" i="1"/>
  <c r="F58" i="1"/>
  <c r="F59" i="1"/>
  <c r="F60" i="1"/>
  <c r="F61" i="1"/>
  <c r="F63" i="1"/>
  <c r="F64" i="1"/>
  <c r="F65" i="1"/>
  <c r="F66" i="1"/>
  <c r="F67" i="1"/>
  <c r="F68" i="1"/>
  <c r="F69" i="1"/>
  <c r="F31" i="1"/>
  <c r="F32" i="1"/>
  <c r="F33" i="1"/>
  <c r="F34" i="1"/>
  <c r="F35" i="1"/>
  <c r="F73" i="1"/>
  <c r="F74" i="1"/>
  <c r="F75" i="1"/>
  <c r="F76" i="1"/>
  <c r="F77" i="1"/>
  <c r="F78" i="1"/>
  <c r="F79" i="1"/>
  <c r="F49" i="1"/>
  <c r="F50" i="1"/>
  <c r="F51" i="1"/>
  <c r="F52" i="1"/>
  <c r="F53" i="1"/>
  <c r="F54" i="1"/>
  <c r="F55" i="1"/>
  <c r="C32" i="1"/>
  <c r="D32" i="1" s="1"/>
  <c r="C31" i="1"/>
  <c r="D31" i="1" s="1"/>
  <c r="C33" i="1"/>
  <c r="D33" i="1" s="1"/>
  <c r="C34" i="1"/>
  <c r="D34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57" i="1"/>
  <c r="D57" i="1" s="1"/>
  <c r="C58" i="1"/>
  <c r="D58" i="1" s="1"/>
  <c r="C59" i="1"/>
  <c r="D59" i="1" s="1"/>
  <c r="C60" i="1"/>
  <c r="D60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G86" i="1" l="1"/>
  <c r="S86" i="1" s="1"/>
  <c r="T86" i="1" s="1"/>
  <c r="G90" i="1"/>
  <c r="S90" i="1" s="1"/>
  <c r="T90" i="1" s="1"/>
  <c r="G60" i="1"/>
  <c r="S60" i="1" s="1"/>
  <c r="T60" i="1" s="1"/>
  <c r="G74" i="1"/>
  <c r="S74" i="1" s="1"/>
  <c r="T74" i="1" s="1"/>
  <c r="G50" i="1"/>
  <c r="S50" i="1" s="1"/>
  <c r="T50" i="1" s="1"/>
  <c r="G59" i="1"/>
  <c r="S59" i="1" s="1"/>
  <c r="T59" i="1" s="1"/>
  <c r="G73" i="1"/>
  <c r="S73" i="1" s="1"/>
  <c r="T73" i="1" s="1"/>
  <c r="G49" i="1"/>
  <c r="S49" i="1" s="1"/>
  <c r="T49" i="1" s="1"/>
  <c r="G53" i="1"/>
  <c r="S53" i="1" s="1"/>
  <c r="T53" i="1" s="1"/>
  <c r="G76" i="1"/>
  <c r="S76" i="1" s="1"/>
  <c r="T76" i="1" s="1"/>
  <c r="G31" i="1"/>
  <c r="S31" i="1" s="1"/>
  <c r="T31" i="1" s="1"/>
  <c r="G61" i="1"/>
  <c r="S61" i="1" s="1"/>
  <c r="T61" i="1" s="1"/>
  <c r="K82" i="1"/>
  <c r="W82" i="1" s="1"/>
  <c r="X82" i="1" s="1"/>
  <c r="I82" i="1"/>
  <c r="U82" i="1" s="1"/>
  <c r="V82" i="1" s="1"/>
  <c r="K81" i="1"/>
  <c r="W81" i="1" s="1"/>
  <c r="X81" i="1" s="1"/>
  <c r="I81" i="1"/>
  <c r="U81" i="1" s="1"/>
  <c r="V81" i="1" s="1"/>
  <c r="K62" i="1"/>
  <c r="W62" i="1" s="1"/>
  <c r="X62" i="1" s="1"/>
  <c r="I62" i="1"/>
  <c r="U62" i="1" s="1"/>
  <c r="V62" i="1" s="1"/>
  <c r="G62" i="1"/>
  <c r="S62" i="1" s="1"/>
  <c r="T62" i="1" s="1"/>
  <c r="K36" i="1"/>
  <c r="W36" i="1" s="1"/>
  <c r="X36" i="1" s="1"/>
  <c r="I36" i="1"/>
  <c r="U36" i="1" s="1"/>
  <c r="V36" i="1" s="1"/>
  <c r="K32" i="1"/>
  <c r="W32" i="1" s="1"/>
  <c r="X32" i="1" s="1"/>
  <c r="I32" i="1"/>
  <c r="U32" i="1" s="1"/>
  <c r="V32" i="1" s="1"/>
  <c r="K69" i="1"/>
  <c r="W69" i="1" s="1"/>
  <c r="X69" i="1" s="1"/>
  <c r="I69" i="1"/>
  <c r="U69" i="1" s="1"/>
  <c r="V69" i="1" s="1"/>
  <c r="K55" i="1"/>
  <c r="W55" i="1" s="1"/>
  <c r="X55" i="1" s="1"/>
  <c r="I55" i="1"/>
  <c r="U55" i="1" s="1"/>
  <c r="V55" i="1" s="1"/>
  <c r="K35" i="1"/>
  <c r="W35" i="1" s="1"/>
  <c r="X35" i="1" s="1"/>
  <c r="I35" i="1"/>
  <c r="U35" i="1" s="1"/>
  <c r="V35" i="1" s="1"/>
  <c r="K68" i="1"/>
  <c r="W68" i="1" s="1"/>
  <c r="X68" i="1" s="1"/>
  <c r="I68" i="1"/>
  <c r="U68" i="1" s="1"/>
  <c r="V68" i="1" s="1"/>
  <c r="K58" i="1"/>
  <c r="W58" i="1" s="1"/>
  <c r="X58" i="1" s="1"/>
  <c r="I58" i="1"/>
  <c r="U58" i="1" s="1"/>
  <c r="V58" i="1" s="1"/>
  <c r="K34" i="1"/>
  <c r="W34" i="1" s="1"/>
  <c r="X34" i="1" s="1"/>
  <c r="I34" i="1"/>
  <c r="U34" i="1" s="1"/>
  <c r="V34" i="1" s="1"/>
  <c r="G54" i="1"/>
  <c r="S54" i="1" s="1"/>
  <c r="T54" i="1" s="1"/>
  <c r="G77" i="1"/>
  <c r="S77" i="1" s="1"/>
  <c r="T77" i="1" s="1"/>
  <c r="G32" i="1"/>
  <c r="S32" i="1" s="1"/>
  <c r="T32" i="1" s="1"/>
  <c r="G63" i="1"/>
  <c r="S63" i="1" s="1"/>
  <c r="T63" i="1" s="1"/>
  <c r="G87" i="1"/>
  <c r="S87" i="1" s="1"/>
  <c r="T87" i="1" s="1"/>
  <c r="I90" i="1"/>
  <c r="U90" i="1" s="1"/>
  <c r="V90" i="1" s="1"/>
  <c r="K90" i="1"/>
  <c r="W90" i="1" s="1"/>
  <c r="X90" i="1" s="1"/>
  <c r="K67" i="1"/>
  <c r="W67" i="1" s="1"/>
  <c r="X67" i="1" s="1"/>
  <c r="I67" i="1"/>
  <c r="U67" i="1" s="1"/>
  <c r="V67" i="1" s="1"/>
  <c r="G36" i="1"/>
  <c r="S36" i="1" s="1"/>
  <c r="T36" i="1" s="1"/>
  <c r="K61" i="1"/>
  <c r="W61" i="1" s="1"/>
  <c r="X61" i="1" s="1"/>
  <c r="I61" i="1"/>
  <c r="U61" i="1" s="1"/>
  <c r="V61" i="1" s="1"/>
  <c r="K57" i="1"/>
  <c r="W57" i="1" s="1"/>
  <c r="X57" i="1" s="1"/>
  <c r="I57" i="1"/>
  <c r="U57" i="1" s="1"/>
  <c r="V57" i="1" s="1"/>
  <c r="K88" i="1"/>
  <c r="W88" i="1" s="1"/>
  <c r="X88" i="1" s="1"/>
  <c r="I88" i="1"/>
  <c r="U88" i="1" s="1"/>
  <c r="V88" i="1" s="1"/>
  <c r="K78" i="1"/>
  <c r="W78" i="1" s="1"/>
  <c r="X78" i="1" s="1"/>
  <c r="I78" i="1"/>
  <c r="U78" i="1" s="1"/>
  <c r="V78" i="1" s="1"/>
  <c r="K31" i="1"/>
  <c r="W31" i="1" s="1"/>
  <c r="X31" i="1" s="1"/>
  <c r="I31" i="1"/>
  <c r="U31" i="1" s="1"/>
  <c r="V31" i="1" s="1"/>
  <c r="G52" i="1"/>
  <c r="S52" i="1" s="1"/>
  <c r="T52" i="1" s="1"/>
  <c r="G75" i="1"/>
  <c r="S75" i="1" s="1"/>
  <c r="T75" i="1" s="1"/>
  <c r="G69" i="1"/>
  <c r="S69" i="1" s="1"/>
  <c r="T69" i="1" s="1"/>
  <c r="G85" i="1"/>
  <c r="S85" i="1" s="1"/>
  <c r="T85" i="1" s="1"/>
  <c r="K79" i="1"/>
  <c r="W79" i="1" s="1"/>
  <c r="X79" i="1" s="1"/>
  <c r="I79" i="1"/>
  <c r="U79" i="1" s="1"/>
  <c r="V79" i="1" s="1"/>
  <c r="K54" i="1"/>
  <c r="W54" i="1" s="1"/>
  <c r="X54" i="1" s="1"/>
  <c r="I54" i="1"/>
  <c r="U54" i="1" s="1"/>
  <c r="V54" i="1" s="1"/>
  <c r="K87" i="1"/>
  <c r="W87" i="1" s="1"/>
  <c r="X87" i="1" s="1"/>
  <c r="I87" i="1"/>
  <c r="U87" i="1" s="1"/>
  <c r="V87" i="1" s="1"/>
  <c r="K77" i="1"/>
  <c r="W77" i="1" s="1"/>
  <c r="X77" i="1" s="1"/>
  <c r="I77" i="1"/>
  <c r="U77" i="1" s="1"/>
  <c r="V77" i="1" s="1"/>
  <c r="G51" i="1"/>
  <c r="S51" i="1" s="1"/>
  <c r="T51" i="1" s="1"/>
  <c r="G68" i="1"/>
  <c r="S68" i="1" s="1"/>
  <c r="T68" i="1" s="1"/>
  <c r="G84" i="1"/>
  <c r="S84" i="1" s="1"/>
  <c r="T84" i="1" s="1"/>
  <c r="K80" i="1"/>
  <c r="W80" i="1" s="1"/>
  <c r="X80" i="1" s="1"/>
  <c r="I80" i="1"/>
  <c r="U80" i="1" s="1"/>
  <c r="V80" i="1" s="1"/>
  <c r="K64" i="1"/>
  <c r="W64" i="1" s="1"/>
  <c r="X64" i="1" s="1"/>
  <c r="I64" i="1"/>
  <c r="U64" i="1" s="1"/>
  <c r="V64" i="1" s="1"/>
  <c r="K76" i="1"/>
  <c r="W76" i="1" s="1"/>
  <c r="X76" i="1" s="1"/>
  <c r="I76" i="1"/>
  <c r="U76" i="1" s="1"/>
  <c r="V76" i="1" s="1"/>
  <c r="G67" i="1"/>
  <c r="S67" i="1" s="1"/>
  <c r="T67" i="1" s="1"/>
  <c r="G58" i="1"/>
  <c r="S58" i="1" s="1"/>
  <c r="T58" i="1" s="1"/>
  <c r="G83" i="1"/>
  <c r="S83" i="1" s="1"/>
  <c r="T83" i="1" s="1"/>
  <c r="K33" i="1"/>
  <c r="W33" i="1" s="1"/>
  <c r="X33" i="1" s="1"/>
  <c r="I33" i="1"/>
  <c r="U33" i="1" s="1"/>
  <c r="V33" i="1" s="1"/>
  <c r="K66" i="1"/>
  <c r="W66" i="1" s="1"/>
  <c r="X66" i="1" s="1"/>
  <c r="I66" i="1"/>
  <c r="U66" i="1" s="1"/>
  <c r="V66" i="1" s="1"/>
  <c r="K75" i="1"/>
  <c r="W75" i="1" s="1"/>
  <c r="X75" i="1" s="1"/>
  <c r="I75" i="1"/>
  <c r="U75" i="1" s="1"/>
  <c r="V75" i="1" s="1"/>
  <c r="K65" i="1"/>
  <c r="W65" i="1" s="1"/>
  <c r="X65" i="1" s="1"/>
  <c r="I65" i="1"/>
  <c r="U65" i="1" s="1"/>
  <c r="V65" i="1" s="1"/>
  <c r="K86" i="1"/>
  <c r="W86" i="1" s="1"/>
  <c r="X86" i="1" s="1"/>
  <c r="I86" i="1"/>
  <c r="U86" i="1" s="1"/>
  <c r="V86" i="1" s="1"/>
  <c r="K63" i="1"/>
  <c r="W63" i="1" s="1"/>
  <c r="X63" i="1" s="1"/>
  <c r="I63" i="1"/>
  <c r="U63" i="1" s="1"/>
  <c r="V63" i="1" s="1"/>
  <c r="K85" i="1"/>
  <c r="W85" i="1" s="1"/>
  <c r="X85" i="1" s="1"/>
  <c r="I85" i="1"/>
  <c r="U85" i="1" s="1"/>
  <c r="V85" i="1" s="1"/>
  <c r="G66" i="1"/>
  <c r="S66" i="1" s="1"/>
  <c r="T66" i="1" s="1"/>
  <c r="G82" i="1"/>
  <c r="S82" i="1" s="1"/>
  <c r="T82" i="1" s="1"/>
  <c r="I70" i="1"/>
  <c r="U70" i="1" s="1"/>
  <c r="V70" i="1" s="1"/>
  <c r="K70" i="1"/>
  <c r="W70" i="1" s="1"/>
  <c r="X70" i="1" s="1"/>
  <c r="K50" i="1"/>
  <c r="W50" i="1" s="1"/>
  <c r="X50" i="1" s="1"/>
  <c r="I50" i="1"/>
  <c r="U50" i="1" s="1"/>
  <c r="V50" i="1" s="1"/>
  <c r="K60" i="1"/>
  <c r="W60" i="1" s="1"/>
  <c r="X60" i="1" s="1"/>
  <c r="I60" i="1"/>
  <c r="U60" i="1" s="1"/>
  <c r="V60" i="1" s="1"/>
  <c r="K84" i="1"/>
  <c r="W84" i="1" s="1"/>
  <c r="X84" i="1" s="1"/>
  <c r="I84" i="1"/>
  <c r="U84" i="1" s="1"/>
  <c r="V84" i="1" s="1"/>
  <c r="K74" i="1"/>
  <c r="W74" i="1" s="1"/>
  <c r="X74" i="1" s="1"/>
  <c r="I74" i="1"/>
  <c r="U74" i="1" s="1"/>
  <c r="V74" i="1" s="1"/>
  <c r="G34" i="1"/>
  <c r="S34" i="1" s="1"/>
  <c r="T34" i="1" s="1"/>
  <c r="G65" i="1"/>
  <c r="S65" i="1" s="1"/>
  <c r="T65" i="1" s="1"/>
  <c r="G81" i="1"/>
  <c r="S81" i="1" s="1"/>
  <c r="T81" i="1" s="1"/>
  <c r="G70" i="1"/>
  <c r="S70" i="1" s="1"/>
  <c r="T70" i="1" s="1"/>
  <c r="K56" i="1"/>
  <c r="W56" i="1" s="1"/>
  <c r="X56" i="1" s="1"/>
  <c r="I56" i="1"/>
  <c r="U56" i="1" s="1"/>
  <c r="V56" i="1" s="1"/>
  <c r="G56" i="1"/>
  <c r="S56" i="1" s="1"/>
  <c r="T56" i="1" s="1"/>
  <c r="I53" i="1"/>
  <c r="U53" i="1" s="1"/>
  <c r="V53" i="1" s="1"/>
  <c r="K53" i="1"/>
  <c r="W53" i="1" s="1"/>
  <c r="X53" i="1" s="1"/>
  <c r="K52" i="1"/>
  <c r="W52" i="1" s="1"/>
  <c r="X52" i="1" s="1"/>
  <c r="I52" i="1"/>
  <c r="U52" i="1" s="1"/>
  <c r="V52" i="1" s="1"/>
  <c r="K51" i="1"/>
  <c r="W51" i="1" s="1"/>
  <c r="X51" i="1" s="1"/>
  <c r="I51" i="1"/>
  <c r="U51" i="1" s="1"/>
  <c r="V51" i="1" s="1"/>
  <c r="G57" i="1"/>
  <c r="S57" i="1" s="1"/>
  <c r="T57" i="1" s="1"/>
  <c r="I49" i="1"/>
  <c r="U49" i="1" s="1"/>
  <c r="V49" i="1" s="1"/>
  <c r="K49" i="1"/>
  <c r="W49" i="1" s="1"/>
  <c r="X49" i="1" s="1"/>
  <c r="K59" i="1"/>
  <c r="W59" i="1" s="1"/>
  <c r="X59" i="1" s="1"/>
  <c r="I59" i="1"/>
  <c r="U59" i="1" s="1"/>
  <c r="V59" i="1" s="1"/>
  <c r="K83" i="1"/>
  <c r="W83" i="1" s="1"/>
  <c r="X83" i="1" s="1"/>
  <c r="I83" i="1"/>
  <c r="U83" i="1" s="1"/>
  <c r="V83" i="1" s="1"/>
  <c r="K73" i="1"/>
  <c r="W73" i="1" s="1"/>
  <c r="X73" i="1" s="1"/>
  <c r="I73" i="1"/>
  <c r="U73" i="1" s="1"/>
  <c r="V73" i="1" s="1"/>
  <c r="G55" i="1"/>
  <c r="S55" i="1" s="1"/>
  <c r="T55" i="1" s="1"/>
  <c r="G78" i="1"/>
  <c r="S78" i="1" s="1"/>
  <c r="T78" i="1" s="1"/>
  <c r="G33" i="1"/>
  <c r="S33" i="1" s="1"/>
  <c r="T33" i="1" s="1"/>
  <c r="G64" i="1"/>
  <c r="S64" i="1" s="1"/>
  <c r="T64" i="1" s="1"/>
  <c r="G88" i="1"/>
  <c r="S88" i="1" s="1"/>
  <c r="T88" i="1" s="1"/>
  <c r="K89" i="1"/>
  <c r="W89" i="1" s="1"/>
  <c r="X89" i="1" s="1"/>
  <c r="I89" i="1"/>
  <c r="U89" i="1" s="1"/>
  <c r="V89" i="1" s="1"/>
  <c r="G89" i="1"/>
  <c r="S89" i="1" s="1"/>
  <c r="T89" i="1" s="1"/>
  <c r="G35" i="1"/>
  <c r="S35" i="1" s="1"/>
  <c r="T35" i="1" s="1"/>
  <c r="G79" i="1"/>
  <c r="S79" i="1" s="1"/>
  <c r="T79" i="1" s="1"/>
  <c r="G80" i="1"/>
  <c r="S80" i="1" s="1"/>
  <c r="T80" i="1" s="1"/>
  <c r="Q15" i="1"/>
  <c r="R15" i="1" s="1"/>
  <c r="O15" i="1"/>
  <c r="M15" i="1"/>
  <c r="J15" i="1"/>
  <c r="H15" i="1"/>
  <c r="F15" i="1"/>
  <c r="Q12" i="1"/>
  <c r="R12" i="1" s="1"/>
  <c r="O12" i="1"/>
  <c r="M12" i="1"/>
  <c r="J12" i="1"/>
  <c r="H12" i="1"/>
  <c r="F12" i="1"/>
  <c r="Q9" i="1"/>
  <c r="R9" i="1" s="1"/>
  <c r="O9" i="1"/>
  <c r="M9" i="1"/>
  <c r="J9" i="1"/>
  <c r="H9" i="1"/>
  <c r="F9" i="1"/>
  <c r="C9" i="1"/>
  <c r="D9" i="1" s="1"/>
  <c r="C12" i="1"/>
  <c r="D12" i="1" s="1"/>
  <c r="C15" i="1"/>
  <c r="D15" i="1" s="1"/>
  <c r="K12" i="1" l="1"/>
  <c r="W12" i="1" s="1"/>
  <c r="X12" i="1" s="1"/>
  <c r="K9" i="1"/>
  <c r="W9" i="1" s="1"/>
  <c r="X9" i="1" s="1"/>
  <c r="K15" i="1"/>
  <c r="W15" i="1" s="1"/>
  <c r="X15" i="1" s="1"/>
  <c r="I15" i="1"/>
  <c r="U15" i="1" s="1"/>
  <c r="V15" i="1" s="1"/>
  <c r="G15" i="1"/>
  <c r="S15" i="1" s="1"/>
  <c r="T15" i="1" s="1"/>
  <c r="I12" i="1"/>
  <c r="U12" i="1" s="1"/>
  <c r="V12" i="1" s="1"/>
  <c r="G9" i="1"/>
  <c r="S9" i="1" s="1"/>
  <c r="T9" i="1" s="1"/>
  <c r="G12" i="1"/>
  <c r="S12" i="1" s="1"/>
  <c r="T12" i="1" s="1"/>
  <c r="I9" i="1"/>
  <c r="U9" i="1" s="1"/>
  <c r="V9" i="1" s="1"/>
  <c r="Q6" i="1"/>
  <c r="R6" i="1" s="1"/>
  <c r="Q3" i="1"/>
  <c r="R3" i="1" s="1"/>
  <c r="O6" i="1" l="1"/>
  <c r="M6" i="1"/>
  <c r="J6" i="1"/>
  <c r="H6" i="1"/>
  <c r="F6" i="1"/>
  <c r="C6" i="1" l="1"/>
  <c r="D6" i="1" s="1"/>
  <c r="J3" i="1"/>
  <c r="H3" i="1"/>
  <c r="G6" i="1" l="1"/>
  <c r="S6" i="1" s="1"/>
  <c r="T6" i="1" s="1"/>
  <c r="K6" i="1"/>
  <c r="W6" i="1" s="1"/>
  <c r="X6" i="1" s="1"/>
  <c r="I6" i="1"/>
  <c r="U6" i="1" s="1"/>
  <c r="V6" i="1" s="1"/>
  <c r="C3" i="1"/>
  <c r="D3" i="1" s="1"/>
  <c r="I3" i="1" l="1"/>
  <c r="K3" i="1"/>
  <c r="O3" i="1"/>
  <c r="M3" i="1"/>
  <c r="W3" i="1" l="1"/>
  <c r="X3" i="1" s="1"/>
  <c r="U3" i="1"/>
  <c r="V3" i="1" s="1"/>
  <c r="F3" i="1"/>
  <c r="G3" i="1" l="1"/>
  <c r="S3" i="1" s="1"/>
  <c r="T3" i="1" s="1"/>
</calcChain>
</file>

<file path=xl/sharedStrings.xml><?xml version="1.0" encoding="utf-8"?>
<sst xmlns="http://schemas.openxmlformats.org/spreadsheetml/2006/main" count="385" uniqueCount="95">
  <si>
    <t>Sample</t>
  </si>
  <si>
    <t>XF/XOH(bio)</t>
  </si>
  <si>
    <t xml:space="preserve"> </t>
  </si>
  <si>
    <t>Temperature C</t>
  </si>
  <si>
    <t>Temperature K</t>
  </si>
  <si>
    <t>XMg(bio)</t>
  </si>
  <si>
    <t>XCl/XOH(bio)</t>
  </si>
  <si>
    <t>2.37+(1.1*XMg(bio))</t>
  </si>
  <si>
    <t>log(XF/XOHbio)</t>
  </si>
  <si>
    <t>log(XCl/XOHbio)</t>
  </si>
  <si>
    <t>log(XF/XClbio)</t>
  </si>
  <si>
    <t>logfH2O/fHF</t>
  </si>
  <si>
    <t>logfH2O/fHCL</t>
  </si>
  <si>
    <t>logfHF/fHCl</t>
  </si>
  <si>
    <t>fH2O/fHF</t>
  </si>
  <si>
    <t>fH2O/fHCl</t>
  </si>
  <si>
    <t>fHF/fHCl</t>
  </si>
  <si>
    <t>1000/T</t>
  </si>
  <si>
    <t>A1: (1000/T)*2.37+(1.1XMg(bio)</t>
  </si>
  <si>
    <t>1.15+(0.55*XMg(bio))</t>
  </si>
  <si>
    <t>A2: (1000/T)*(1.15-(0.55*XMg(bio))</t>
  </si>
  <si>
    <t>1.22+(1.65*XMg(bio))</t>
  </si>
  <si>
    <t>A3: (1000/T)*(1.22+(1.65*Xmg(bio)))</t>
  </si>
  <si>
    <t>Ave all biotite</t>
  </si>
  <si>
    <t>Average bio phenocrysts</t>
  </si>
  <si>
    <t>XCl/XF(bio)</t>
  </si>
  <si>
    <t>Average bio microphenocrysts</t>
  </si>
  <si>
    <t>Average fine-grained bio</t>
  </si>
  <si>
    <t>Average fracture-fill bio</t>
  </si>
  <si>
    <t>INTRUSIONS</t>
  </si>
  <si>
    <t>ALTERED VOLCANICLASTIC ROCKS</t>
  </si>
  <si>
    <t>KA28_site3</t>
  </si>
  <si>
    <t>KA28_site1</t>
  </si>
  <si>
    <t>KA28_site2</t>
  </si>
  <si>
    <t>KA27_site7</t>
  </si>
  <si>
    <t>KA27_site6</t>
  </si>
  <si>
    <t>KA27_site4</t>
  </si>
  <si>
    <t>KA27_site1</t>
  </si>
  <si>
    <t>WD11_site5</t>
  </si>
  <si>
    <t>WD11_site4</t>
  </si>
  <si>
    <t>KA31_site3</t>
  </si>
  <si>
    <t>KA31_site2</t>
  </si>
  <si>
    <t>KA31_site4</t>
  </si>
  <si>
    <t>KA32_site1</t>
  </si>
  <si>
    <t>KA32_site2</t>
  </si>
  <si>
    <t>KA17_site3</t>
  </si>
  <si>
    <t>KA17_site3a</t>
  </si>
  <si>
    <t>KA17_site4</t>
  </si>
  <si>
    <t>KA28 average</t>
  </si>
  <si>
    <t>KA27 average</t>
  </si>
  <si>
    <t>WD11 average</t>
  </si>
  <si>
    <t>KA32 average</t>
  </si>
  <si>
    <t>KA17 average</t>
  </si>
  <si>
    <t>KA31 average</t>
  </si>
  <si>
    <t>BLEACHED</t>
  </si>
  <si>
    <t>XF/Xcl(bio)</t>
  </si>
  <si>
    <t>KA4_site 1</t>
  </si>
  <si>
    <t>KA4_site 2</t>
  </si>
  <si>
    <t>KA4_site 3</t>
  </si>
  <si>
    <t>KA4_site 4</t>
  </si>
  <si>
    <t>KA4_average</t>
  </si>
  <si>
    <t>KA2_site 4</t>
  </si>
  <si>
    <t>KA2_site 5</t>
  </si>
  <si>
    <t>KA2_site 1</t>
  </si>
  <si>
    <t>KA2_average</t>
  </si>
  <si>
    <t>KA7_site 1</t>
  </si>
  <si>
    <t>KA7_site 3</t>
  </si>
  <si>
    <t>KA7_site 4</t>
  </si>
  <si>
    <t>KA7_site 2</t>
  </si>
  <si>
    <t>KA7_average</t>
  </si>
  <si>
    <t>Ave all biotite (KA2 4 7)</t>
  </si>
  <si>
    <t>Average bio phenocrysts (KA2 4 7)</t>
  </si>
  <si>
    <t>Average bio microphenocrysts  (KA2 4 7)</t>
  </si>
  <si>
    <t>Average fine-grained bio  (KA2 4 7)</t>
  </si>
  <si>
    <t>Average fracture-fill bio  (KA2 4 7)</t>
  </si>
  <si>
    <t>Subset</t>
  </si>
  <si>
    <t>KA2 4 7</t>
  </si>
  <si>
    <t>KA4</t>
  </si>
  <si>
    <t>KA7</t>
  </si>
  <si>
    <t>KA2</t>
  </si>
  <si>
    <t>KA28</t>
  </si>
  <si>
    <t>KA31</t>
  </si>
  <si>
    <t>KA32</t>
  </si>
  <si>
    <t>WD11</t>
  </si>
  <si>
    <t>KA17</t>
  </si>
  <si>
    <t>KA27</t>
  </si>
  <si>
    <t>XF/XCl(bio)</t>
  </si>
  <si>
    <t>Average grain boundary biotite</t>
  </si>
  <si>
    <t>Average stringer biotite</t>
  </si>
  <si>
    <t>Average all biotite</t>
  </si>
  <si>
    <t>Ave all intrusion biotite</t>
  </si>
  <si>
    <t xml:space="preserve">Average all volcanoclastic biotite </t>
  </si>
  <si>
    <t>Grouped</t>
  </si>
  <si>
    <t>log(XF/XOH)bio</t>
  </si>
  <si>
    <t>GRAIN BOUNDARY-CONTROLLED BIOTITE-RICH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</si>
</sst>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2" fillId="0" borderId="0" xfId="0" applyNumberFormat="1" applyFont="1"/>
    <xf numFmtId="0" fontId="0" fillId="0" borderId="0" xfId="0" applyFont="1"/>
    <xf numFmtId="165" fontId="0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topLeftCell="L61" workbookViewId="0">
      <selection activeCell="A48" sqref="A48"/>
    </sheetView>
  </sheetViews>
  <sheetFormatPr defaultRowHeight="15" x14ac:dyDescent="0.25"/>
  <cols>
    <col min="1" max="1" width="31.7109375" customWidth="1"/>
    <col min="2" max="4" width="22.85546875" customWidth="1"/>
    <col min="5" max="5" width="12.140625" bestFit="1" customWidth="1"/>
    <col min="6" max="6" width="19" bestFit="1" customWidth="1"/>
    <col min="7" max="7" width="29.140625" bestFit="1" customWidth="1"/>
    <col min="8" max="8" width="19.7109375" bestFit="1" customWidth="1"/>
    <col min="9" max="9" width="32.42578125" bestFit="1" customWidth="1"/>
    <col min="10" max="10" width="20" bestFit="1" customWidth="1"/>
    <col min="11" max="11" width="33.42578125" bestFit="1" customWidth="1"/>
    <col min="12" max="12" width="13.85546875" customWidth="1"/>
    <col min="13" max="13" width="20" customWidth="1"/>
    <col min="14" max="14" width="12.85546875" bestFit="1" customWidth="1"/>
    <col min="15" max="15" width="15.7109375" bestFit="1" customWidth="1"/>
    <col min="16" max="17" width="13.28515625" customWidth="1"/>
    <col min="18" max="18" width="14.7109375" customWidth="1"/>
    <col min="19" max="19" width="13.42578125" bestFit="1" customWidth="1"/>
    <col min="20" max="20" width="13.42578125" style="15" customWidth="1"/>
    <col min="21" max="21" width="13.140625" bestFit="1" customWidth="1"/>
    <col min="22" max="22" width="13.140625" style="15" customWidth="1"/>
    <col min="23" max="23" width="15.140625" bestFit="1" customWidth="1"/>
    <col min="24" max="24" width="13.42578125" style="15" customWidth="1"/>
    <col min="26" max="26" width="22.140625" bestFit="1" customWidth="1"/>
  </cols>
  <sheetData>
    <row r="1" spans="1:24" s="1" customFormat="1" x14ac:dyDescent="0.25">
      <c r="A1" s="1" t="s">
        <v>0</v>
      </c>
      <c r="B1" s="1" t="s">
        <v>3</v>
      </c>
      <c r="C1" s="1" t="s">
        <v>4</v>
      </c>
      <c r="D1" s="1" t="s">
        <v>17</v>
      </c>
      <c r="E1" s="1" t="s">
        <v>5</v>
      </c>
      <c r="F1" s="1" t="s">
        <v>7</v>
      </c>
      <c r="G1" s="1" t="s">
        <v>18</v>
      </c>
      <c r="H1" s="1" t="s">
        <v>19</v>
      </c>
      <c r="I1" s="1" t="s">
        <v>20</v>
      </c>
      <c r="J1" s="1" t="s">
        <v>21</v>
      </c>
      <c r="K1" s="1" t="s">
        <v>22</v>
      </c>
      <c r="L1" s="1" t="s">
        <v>1</v>
      </c>
      <c r="M1" s="1" t="s">
        <v>8</v>
      </c>
      <c r="N1" s="1" t="s">
        <v>6</v>
      </c>
      <c r="O1" s="1" t="s">
        <v>9</v>
      </c>
      <c r="P1" s="1" t="s">
        <v>25</v>
      </c>
      <c r="Q1" s="1" t="s">
        <v>55</v>
      </c>
      <c r="R1" s="1" t="s">
        <v>10</v>
      </c>
      <c r="S1" s="1" t="s">
        <v>11</v>
      </c>
      <c r="T1" s="14" t="s">
        <v>14</v>
      </c>
      <c r="U1" s="1" t="s">
        <v>12</v>
      </c>
      <c r="V1" s="14" t="s">
        <v>15</v>
      </c>
      <c r="W1" s="1" t="s">
        <v>13</v>
      </c>
      <c r="X1" s="14" t="s">
        <v>16</v>
      </c>
    </row>
    <row r="2" spans="1:24" s="1" customFormat="1" ht="21" x14ac:dyDescent="0.35">
      <c r="A2" s="18" t="s">
        <v>29</v>
      </c>
      <c r="T2" s="14"/>
      <c r="V2" s="14"/>
      <c r="X2" s="14"/>
    </row>
    <row r="3" spans="1:24" x14ac:dyDescent="0.25">
      <c r="A3" t="s">
        <v>23</v>
      </c>
      <c r="B3">
        <v>650</v>
      </c>
      <c r="C3">
        <f>B3+273.15</f>
        <v>923.15</v>
      </c>
      <c r="D3">
        <f>1000/C3</f>
        <v>1.0832475762335483</v>
      </c>
      <c r="E3">
        <v>1.5094795239798198</v>
      </c>
      <c r="F3">
        <f>2.37+(1.1*E3)</f>
        <v>4.0304274763778025</v>
      </c>
      <c r="G3">
        <f>D3*F3</f>
        <v>4.3659507949713516</v>
      </c>
      <c r="H3">
        <f>1.15+(0.55*E3)</f>
        <v>1.9802137381889009</v>
      </c>
      <c r="I3">
        <f>D3/H3</f>
        <v>0.54703568374608091</v>
      </c>
      <c r="J3">
        <f>1.22+(1.65*E3)</f>
        <v>3.710641214566702</v>
      </c>
      <c r="K3">
        <f>D3/J3</f>
        <v>0.29193002330192708</v>
      </c>
      <c r="L3">
        <v>8.1553731658851866E-2</v>
      </c>
      <c r="M3">
        <f>LOG(L3,10)</f>
        <v>-1.0885561621311324</v>
      </c>
      <c r="N3">
        <v>1.0366343502770119E-3</v>
      </c>
      <c r="O3">
        <f>LOG(N3,10)</f>
        <v>-2.9843744043247828</v>
      </c>
      <c r="P3">
        <v>1.8377421328079784E-2</v>
      </c>
      <c r="Q3">
        <f>1/P3</f>
        <v>54.414598334971501</v>
      </c>
      <c r="R3">
        <f>LOG(Q3,10)</f>
        <v>1.7357154277460363</v>
      </c>
      <c r="S3">
        <f>G3+0.43-M3</f>
        <v>5.8845069571024835</v>
      </c>
      <c r="T3" s="15">
        <f>LN(S3)</f>
        <v>1.7723229576107724</v>
      </c>
      <c r="U3">
        <f>I3+0.68-O3</f>
        <v>4.2114100880708634</v>
      </c>
      <c r="V3" s="15">
        <f>LN(U3)</f>
        <v>1.4377975293992051</v>
      </c>
      <c r="W3">
        <f>K3+0.25+R3</f>
        <v>2.2776454510479631</v>
      </c>
      <c r="X3" s="15">
        <f>LN(W3)</f>
        <v>0.823142212458713</v>
      </c>
    </row>
    <row r="5" spans="1:24" x14ac:dyDescent="0.25">
      <c r="E5" t="s">
        <v>2</v>
      </c>
    </row>
    <row r="6" spans="1:24" x14ac:dyDescent="0.25">
      <c r="A6" t="s">
        <v>24</v>
      </c>
      <c r="B6">
        <v>650</v>
      </c>
      <c r="C6">
        <f>B6+273.15</f>
        <v>923.15</v>
      </c>
      <c r="D6">
        <f>1000/C6</f>
        <v>1.0832475762335483</v>
      </c>
      <c r="E6">
        <v>1.4816689999999999</v>
      </c>
      <c r="F6">
        <f t="shared" ref="F6:F90" si="0">2.37+(1.1*E6)</f>
        <v>3.9998358999999999</v>
      </c>
      <c r="G6">
        <f t="shared" ref="G6:G90" si="1">D6*F6</f>
        <v>4.3328125440069334</v>
      </c>
      <c r="H6">
        <f t="shared" ref="H6:H90" si="2">1.15+(0.55*E6)</f>
        <v>1.9649179499999998</v>
      </c>
      <c r="I6">
        <f t="shared" ref="I6:I90" si="3">D6/H6</f>
        <v>0.55129405084499761</v>
      </c>
      <c r="J6">
        <f t="shared" ref="J6:J90" si="4">1.22+(1.65*E6)</f>
        <v>3.6647538499999994</v>
      </c>
      <c r="K6">
        <f t="shared" ref="K6:K90" si="5">D6/J6</f>
        <v>0.29558535731766772</v>
      </c>
      <c r="L6">
        <v>6.6539310000000004E-2</v>
      </c>
      <c r="M6">
        <f t="shared" ref="M6:M90" si="6">LOG(L6,10)</f>
        <v>-1.1769217069950926</v>
      </c>
      <c r="N6">
        <v>1.1575977158241185E-3</v>
      </c>
      <c r="O6">
        <f t="shared" ref="O6:O90" si="7">LOG(N6,10)</f>
        <v>-2.9364423388395711</v>
      </c>
      <c r="P6">
        <v>1.9647970000000001E-2</v>
      </c>
      <c r="Q6">
        <f t="shared" ref="Q6:Q90" si="8">1/P6</f>
        <v>50.895843183799649</v>
      </c>
      <c r="R6">
        <f t="shared" ref="R6:R90" si="9">LOG(Q6,10)</f>
        <v>1.7066823136519353</v>
      </c>
      <c r="S6">
        <f t="shared" ref="S6:S90" si="10">G6+0.43-M6</f>
        <v>5.9397342510020259</v>
      </c>
      <c r="T6" s="15">
        <f t="shared" ref="T6:T90" si="11">LN(S6)</f>
        <v>1.7816643934851919</v>
      </c>
      <c r="U6">
        <f t="shared" ref="U6:U90" si="12">I6+0.68-O6</f>
        <v>4.1677363896845687</v>
      </c>
      <c r="V6" s="15">
        <f t="shared" ref="V6:V90" si="13">LN(U6)</f>
        <v>1.4273730562140305</v>
      </c>
      <c r="W6">
        <f t="shared" ref="W6:W90" si="14">K6+0.25+R6</f>
        <v>2.2522676709696032</v>
      </c>
      <c r="X6" s="15">
        <f t="shared" ref="X6:X90" si="15">LN(W6)</f>
        <v>0.81193756243698301</v>
      </c>
    </row>
    <row r="9" spans="1:24" x14ac:dyDescent="0.25">
      <c r="A9" t="s">
        <v>26</v>
      </c>
      <c r="B9">
        <v>650</v>
      </c>
      <c r="C9">
        <f t="shared" ref="C9:C80" si="16">B9+273.15</f>
        <v>923.15</v>
      </c>
      <c r="D9">
        <f t="shared" ref="D9:D80" si="17">1000/C9</f>
        <v>1.0832475762335483</v>
      </c>
      <c r="E9">
        <v>1.503611</v>
      </c>
      <c r="F9">
        <f t="shared" si="0"/>
        <v>4.0239720999999999</v>
      </c>
      <c r="G9">
        <f t="shared" si="1"/>
        <v>4.3589580241564212</v>
      </c>
      <c r="H9">
        <f t="shared" si="2"/>
        <v>1.9769860500000001</v>
      </c>
      <c r="I9">
        <f t="shared" si="3"/>
        <v>0.54792879101678449</v>
      </c>
      <c r="J9">
        <f t="shared" si="4"/>
        <v>3.7009581499999999</v>
      </c>
      <c r="K9">
        <f t="shared" si="5"/>
        <v>0.29269381936500644</v>
      </c>
      <c r="L9">
        <v>8.8944819999999994E-2</v>
      </c>
      <c r="M9">
        <f t="shared" si="6"/>
        <v>-1.050879339439784</v>
      </c>
      <c r="N9">
        <v>1.1559261304753706E-3</v>
      </c>
      <c r="O9">
        <f t="shared" si="7"/>
        <v>-2.9370699186421145</v>
      </c>
      <c r="P9">
        <v>1.2592920000000001E-2</v>
      </c>
      <c r="Q9">
        <f t="shared" si="8"/>
        <v>79.40970005368095</v>
      </c>
      <c r="R9">
        <f t="shared" si="9"/>
        <v>1.8998735556069914</v>
      </c>
      <c r="S9">
        <f t="shared" si="10"/>
        <v>5.8398373635962049</v>
      </c>
      <c r="T9" s="15">
        <f t="shared" si="11"/>
        <v>1.7647029477530736</v>
      </c>
      <c r="U9">
        <f t="shared" si="12"/>
        <v>4.1649987096588994</v>
      </c>
      <c r="V9" s="15">
        <f t="shared" si="13"/>
        <v>1.4267159658129716</v>
      </c>
      <c r="W9">
        <f t="shared" si="14"/>
        <v>2.4425673749719978</v>
      </c>
      <c r="X9" s="15">
        <f t="shared" si="15"/>
        <v>0.89304968898506265</v>
      </c>
    </row>
    <row r="12" spans="1:24" x14ac:dyDescent="0.25">
      <c r="A12" t="s">
        <v>27</v>
      </c>
      <c r="B12">
        <v>650</v>
      </c>
      <c r="C12">
        <f t="shared" si="16"/>
        <v>923.15</v>
      </c>
      <c r="D12">
        <f t="shared" si="17"/>
        <v>1.0832475762335483</v>
      </c>
      <c r="E12">
        <v>1.476793</v>
      </c>
      <c r="F12">
        <f t="shared" si="0"/>
        <v>3.9944723</v>
      </c>
      <c r="G12">
        <f t="shared" si="1"/>
        <v>4.3270024373070468</v>
      </c>
      <c r="H12">
        <f t="shared" si="2"/>
        <v>1.9622361499999998</v>
      </c>
      <c r="I12">
        <f t="shared" si="3"/>
        <v>0.55204750775463407</v>
      </c>
      <c r="J12">
        <f t="shared" si="4"/>
        <v>3.65670845</v>
      </c>
      <c r="K12">
        <f t="shared" si="5"/>
        <v>0.29623569695132468</v>
      </c>
      <c r="L12">
        <v>8.06114E-2</v>
      </c>
      <c r="M12">
        <f t="shared" si="6"/>
        <v>-1.0936035362718697</v>
      </c>
      <c r="N12">
        <v>8.4951452891243501E-4</v>
      </c>
      <c r="O12">
        <f t="shared" si="7"/>
        <v>-3.0708291891639274</v>
      </c>
      <c r="P12">
        <v>1.9335840458446805E-2</v>
      </c>
      <c r="Q12">
        <f t="shared" si="8"/>
        <v>51.717431272202752</v>
      </c>
      <c r="R12">
        <f t="shared" si="9"/>
        <v>1.7136369459838376</v>
      </c>
      <c r="S12">
        <f t="shared" si="10"/>
        <v>5.850605973578916</v>
      </c>
      <c r="T12" s="15">
        <f t="shared" si="11"/>
        <v>1.7665452411063511</v>
      </c>
      <c r="U12">
        <f t="shared" si="12"/>
        <v>4.3028766969185614</v>
      </c>
      <c r="V12" s="15">
        <f t="shared" si="13"/>
        <v>1.4592837983026383</v>
      </c>
      <c r="W12">
        <f t="shared" si="14"/>
        <v>2.2598726429351625</v>
      </c>
      <c r="X12" s="15">
        <f t="shared" si="15"/>
        <v>0.81530845901276594</v>
      </c>
    </row>
    <row r="15" spans="1:24" x14ac:dyDescent="0.25">
      <c r="A15" t="s">
        <v>28</v>
      </c>
      <c r="B15">
        <v>650</v>
      </c>
      <c r="C15">
        <f t="shared" si="16"/>
        <v>923.15</v>
      </c>
      <c r="D15">
        <f t="shared" si="17"/>
        <v>1.0832475762335483</v>
      </c>
      <c r="E15">
        <v>1.518581</v>
      </c>
      <c r="F15">
        <f t="shared" si="0"/>
        <v>4.0404391000000004</v>
      </c>
      <c r="G15">
        <f t="shared" si="1"/>
        <v>4.3767958619942595</v>
      </c>
      <c r="H15">
        <f t="shared" si="2"/>
        <v>1.9852195500000001</v>
      </c>
      <c r="I15">
        <f t="shared" si="3"/>
        <v>0.54565631102794054</v>
      </c>
      <c r="J15">
        <f>1.22+(1.65*E15)</f>
        <v>3.7256586499999997</v>
      </c>
      <c r="K15">
        <f>D15/J15</f>
        <v>0.29075330780331909</v>
      </c>
      <c r="L15">
        <v>8.5976449999999996E-2</v>
      </c>
      <c r="M15">
        <f t="shared" si="6"/>
        <v>-1.0656204910315257</v>
      </c>
      <c r="N15">
        <v>9.8765819412422232E-4</v>
      </c>
      <c r="O15">
        <f t="shared" si="7"/>
        <v>-3.005393328782183</v>
      </c>
      <c r="P15">
        <v>1.8338245345110072E-2</v>
      </c>
      <c r="Q15">
        <f t="shared" si="8"/>
        <v>54.530844210056983</v>
      </c>
      <c r="R15">
        <f t="shared" si="9"/>
        <v>1.7366422211955557</v>
      </c>
      <c r="S15">
        <f t="shared" si="10"/>
        <v>5.8724163530257849</v>
      </c>
      <c r="T15" s="15">
        <f t="shared" si="11"/>
        <v>1.7702661936054309</v>
      </c>
      <c r="U15">
        <f t="shared" si="12"/>
        <v>4.2310496398101236</v>
      </c>
      <c r="V15" s="15">
        <f t="shared" si="13"/>
        <v>1.442450104075186</v>
      </c>
      <c r="W15">
        <f t="shared" si="14"/>
        <v>2.2773955289988748</v>
      </c>
      <c r="X15" s="15">
        <f t="shared" si="15"/>
        <v>0.82303247818829306</v>
      </c>
    </row>
    <row r="17" spans="1:24" x14ac:dyDescent="0.25">
      <c r="A17" t="s">
        <v>56</v>
      </c>
      <c r="B17">
        <v>650</v>
      </c>
      <c r="C17">
        <f t="shared" si="16"/>
        <v>923.15</v>
      </c>
      <c r="D17">
        <f t="shared" si="17"/>
        <v>1.0832475762335483</v>
      </c>
      <c r="E17">
        <v>1.5786830000000001</v>
      </c>
      <c r="F17">
        <f t="shared" si="0"/>
        <v>4.1065513000000005</v>
      </c>
      <c r="G17">
        <f t="shared" si="1"/>
        <v>4.4484117424037271</v>
      </c>
      <c r="H17">
        <f t="shared" si="2"/>
        <v>2.0182756500000001</v>
      </c>
      <c r="I17">
        <f t="shared" si="3"/>
        <v>0.53671934070727567</v>
      </c>
      <c r="J17">
        <f t="shared" ref="J17:J30" si="18">1.22+(1.65*E17)</f>
        <v>3.8248269500000003</v>
      </c>
      <c r="K17">
        <f t="shared" ref="K17:K28" si="19">D17/J17</f>
        <v>0.28321479387022941</v>
      </c>
      <c r="L17">
        <v>8.7301000000000004E-2</v>
      </c>
      <c r="M17">
        <f t="shared" si="6"/>
        <v>-1.0589807815865886</v>
      </c>
      <c r="N17">
        <v>1.882E-3</v>
      </c>
      <c r="O17">
        <f t="shared" si="7"/>
        <v>-2.7253803809087618</v>
      </c>
      <c r="P17">
        <v>2.0556000000000001E-2</v>
      </c>
      <c r="Q17">
        <f t="shared" si="8"/>
        <v>48.647596808717644</v>
      </c>
      <c r="R17">
        <f t="shared" si="9"/>
        <v>1.6870613909868644</v>
      </c>
      <c r="S17">
        <f t="shared" si="10"/>
        <v>5.9373925239903151</v>
      </c>
      <c r="T17" s="15">
        <f t="shared" si="11"/>
        <v>1.7812700679742468</v>
      </c>
      <c r="U17">
        <f t="shared" si="12"/>
        <v>3.9420997216160374</v>
      </c>
      <c r="V17" s="15">
        <f t="shared" si="13"/>
        <v>1.3717135056241661</v>
      </c>
      <c r="W17">
        <f t="shared" si="14"/>
        <v>2.2202761848570938</v>
      </c>
      <c r="X17" s="15">
        <f t="shared" si="15"/>
        <v>0.79763159573949072</v>
      </c>
    </row>
    <row r="18" spans="1:24" x14ac:dyDescent="0.25">
      <c r="A18" t="s">
        <v>57</v>
      </c>
      <c r="B18">
        <v>650</v>
      </c>
      <c r="C18">
        <f t="shared" si="16"/>
        <v>923.15</v>
      </c>
      <c r="D18">
        <f t="shared" si="17"/>
        <v>1.0832475762335483</v>
      </c>
      <c r="E18">
        <v>1.500424</v>
      </c>
      <c r="F18">
        <f t="shared" si="0"/>
        <v>4.0204664000000001</v>
      </c>
      <c r="G18">
        <f t="shared" si="1"/>
        <v>4.3551604831284196</v>
      </c>
      <c r="H18">
        <f t="shared" si="2"/>
        <v>1.9752331999999999</v>
      </c>
      <c r="I18">
        <f t="shared" si="3"/>
        <v>0.54841503080929799</v>
      </c>
      <c r="J18" s="9">
        <f t="shared" si="18"/>
        <v>3.6956996000000002</v>
      </c>
      <c r="K18">
        <f t="shared" si="19"/>
        <v>0.29311028857257454</v>
      </c>
      <c r="L18">
        <v>8.1349000000000005E-2</v>
      </c>
      <c r="M18">
        <f t="shared" si="6"/>
        <v>-1.0896477813522141</v>
      </c>
      <c r="N18" s="2">
        <v>1.5399999999999999E-3</v>
      </c>
      <c r="O18">
        <f t="shared" si="7"/>
        <v>-2.8124792791635365</v>
      </c>
      <c r="P18">
        <v>1.9467999999999999E-2</v>
      </c>
      <c r="Q18">
        <f t="shared" si="8"/>
        <v>51.366344770906103</v>
      </c>
      <c r="R18">
        <f t="shared" si="9"/>
        <v>1.7106786624285311</v>
      </c>
      <c r="S18">
        <f t="shared" si="10"/>
        <v>5.8748082644806336</v>
      </c>
      <c r="T18" s="15">
        <f t="shared" si="11"/>
        <v>1.7706734236645787</v>
      </c>
      <c r="U18">
        <f t="shared" si="12"/>
        <v>4.0408943099728347</v>
      </c>
      <c r="V18" s="15">
        <f t="shared" si="13"/>
        <v>1.3964660313303578</v>
      </c>
      <c r="W18">
        <f t="shared" si="14"/>
        <v>2.2537889510011055</v>
      </c>
      <c r="X18" s="15">
        <f t="shared" si="15"/>
        <v>0.8126127781375061</v>
      </c>
    </row>
    <row r="19" spans="1:24" x14ac:dyDescent="0.25">
      <c r="A19" t="s">
        <v>58</v>
      </c>
      <c r="B19">
        <v>650</v>
      </c>
      <c r="C19">
        <f t="shared" si="16"/>
        <v>923.15</v>
      </c>
      <c r="D19">
        <f t="shared" si="17"/>
        <v>1.0832475762335483</v>
      </c>
      <c r="E19">
        <v>1.5244219999999999</v>
      </c>
      <c r="F19">
        <f t="shared" si="0"/>
        <v>4.0468641999999999</v>
      </c>
      <c r="G19">
        <f t="shared" si="1"/>
        <v>4.3837558359963174</v>
      </c>
      <c r="H19">
        <f t="shared" si="2"/>
        <v>1.9884320999999998</v>
      </c>
      <c r="I19">
        <f t="shared" si="3"/>
        <v>0.54477473796241194</v>
      </c>
      <c r="J19" s="9">
        <f t="shared" si="18"/>
        <v>3.7352962999999999</v>
      </c>
      <c r="K19">
        <f t="shared" si="19"/>
        <v>0.2900031186906239</v>
      </c>
      <c r="L19">
        <v>6.6370999999999999E-2</v>
      </c>
      <c r="M19">
        <f t="shared" si="6"/>
        <v>-1.178021638871289</v>
      </c>
      <c r="N19" s="2">
        <v>1.859E-3</v>
      </c>
      <c r="O19">
        <f t="shared" si="7"/>
        <v>-2.7307206102281012</v>
      </c>
      <c r="P19">
        <v>2.7063E-2</v>
      </c>
      <c r="Q19">
        <f t="shared" si="8"/>
        <v>36.950818460628902</v>
      </c>
      <c r="R19">
        <f t="shared" si="9"/>
        <v>1.5676240624601574</v>
      </c>
      <c r="S19">
        <f t="shared" si="10"/>
        <v>5.9917774748676056</v>
      </c>
      <c r="T19" s="15">
        <f t="shared" si="11"/>
        <v>1.7903881084872049</v>
      </c>
      <c r="U19">
        <f t="shared" si="12"/>
        <v>3.9554953481905133</v>
      </c>
      <c r="V19" s="15">
        <f t="shared" si="13"/>
        <v>1.3751058394428528</v>
      </c>
      <c r="W19">
        <f t="shared" si="14"/>
        <v>2.1076271811507814</v>
      </c>
      <c r="X19" s="15">
        <f t="shared" si="15"/>
        <v>0.74556275600108102</v>
      </c>
    </row>
    <row r="20" spans="1:24" x14ac:dyDescent="0.25">
      <c r="A20" t="s">
        <v>59</v>
      </c>
      <c r="B20">
        <v>650</v>
      </c>
      <c r="C20">
        <f t="shared" si="16"/>
        <v>923.15</v>
      </c>
      <c r="D20">
        <f t="shared" si="17"/>
        <v>1.0832475762335483</v>
      </c>
      <c r="E20">
        <v>1.4895579999999999</v>
      </c>
      <c r="F20">
        <f t="shared" si="0"/>
        <v>4.0085138000000002</v>
      </c>
      <c r="G20">
        <f t="shared" si="1"/>
        <v>4.3422128581487307</v>
      </c>
      <c r="H20">
        <f t="shared" si="2"/>
        <v>1.9692569</v>
      </c>
      <c r="I20">
        <f t="shared" si="3"/>
        <v>0.5500793605108345</v>
      </c>
      <c r="J20" s="9">
        <f t="shared" si="18"/>
        <v>3.6777706999999999</v>
      </c>
      <c r="K20">
        <f t="shared" si="19"/>
        <v>0.29453918272652191</v>
      </c>
      <c r="L20">
        <v>8.4181000000000006E-2</v>
      </c>
      <c r="M20">
        <f t="shared" si="6"/>
        <v>-1.0747859195014868</v>
      </c>
      <c r="N20">
        <v>5.4199999999999995E-4</v>
      </c>
      <c r="O20">
        <f t="shared" si="7"/>
        <v>-3.2660007134616129</v>
      </c>
      <c r="P20">
        <v>5.4199999999999995E-4</v>
      </c>
      <c r="Q20">
        <f t="shared" si="8"/>
        <v>1845.0184501845019</v>
      </c>
      <c r="R20">
        <f t="shared" si="9"/>
        <v>3.2660007134616129</v>
      </c>
      <c r="S20">
        <f t="shared" si="10"/>
        <v>5.8469987776502172</v>
      </c>
      <c r="T20" s="15">
        <f t="shared" si="11"/>
        <v>1.7659285001376226</v>
      </c>
      <c r="U20">
        <f t="shared" si="12"/>
        <v>4.4960800739724469</v>
      </c>
      <c r="V20" s="15">
        <f t="shared" si="13"/>
        <v>1.5032059224800454</v>
      </c>
      <c r="W20">
        <f t="shared" si="14"/>
        <v>3.8105398961881347</v>
      </c>
      <c r="X20" s="15">
        <f t="shared" si="15"/>
        <v>1.3377708841356553</v>
      </c>
    </row>
    <row r="21" spans="1:24" s="5" customFormat="1" x14ac:dyDescent="0.25">
      <c r="A21" s="5" t="s">
        <v>60</v>
      </c>
      <c r="B21" s="5">
        <v>650</v>
      </c>
      <c r="C21" s="5">
        <f t="shared" si="16"/>
        <v>923.15</v>
      </c>
      <c r="D21" s="5">
        <f t="shared" si="17"/>
        <v>1.0832475762335483</v>
      </c>
      <c r="E21" s="5">
        <v>1.5469803762633569</v>
      </c>
      <c r="F21" s="5">
        <f t="shared" si="0"/>
        <v>4.0716784138896926</v>
      </c>
      <c r="G21" s="5">
        <f t="shared" si="1"/>
        <v>4.410635773048468</v>
      </c>
      <c r="H21" s="5">
        <f t="shared" si="2"/>
        <v>2.0008392069448462</v>
      </c>
      <c r="I21" s="5">
        <f t="shared" si="3"/>
        <v>0.54139661621665147</v>
      </c>
      <c r="J21" s="10">
        <f t="shared" si="18"/>
        <v>3.772517620834539</v>
      </c>
      <c r="K21" s="5">
        <f t="shared" si="19"/>
        <v>0.28714182016038331</v>
      </c>
      <c r="L21" s="5">
        <v>8.2001000555340431E-2</v>
      </c>
      <c r="M21" s="5">
        <f t="shared" si="6"/>
        <v>-1.0861808484332083</v>
      </c>
      <c r="N21" s="5">
        <v>1.7392370183056283E-3</v>
      </c>
      <c r="O21" s="5">
        <f t="shared" si="7"/>
        <v>-2.7596412295395361</v>
      </c>
      <c r="P21" s="5">
        <v>2.0850339202008888E-2</v>
      </c>
      <c r="Q21" s="5">
        <f t="shared" si="8"/>
        <v>47.960850435644332</v>
      </c>
      <c r="R21">
        <f t="shared" si="9"/>
        <v>1.6808868753491</v>
      </c>
      <c r="S21" s="5">
        <f t="shared" si="10"/>
        <v>5.9268166214816755</v>
      </c>
      <c r="T21" s="16">
        <f t="shared" si="11"/>
        <v>1.7794872428098847</v>
      </c>
      <c r="U21" s="5">
        <f t="shared" si="12"/>
        <v>3.9810378457561875</v>
      </c>
      <c r="V21" s="16">
        <f t="shared" si="13"/>
        <v>1.3815425505683676</v>
      </c>
      <c r="W21" s="5">
        <f t="shared" si="14"/>
        <v>2.2180286955094832</v>
      </c>
      <c r="X21" s="16">
        <f t="shared" si="15"/>
        <v>0.79661882640511839</v>
      </c>
    </row>
    <row r="22" spans="1:24" x14ac:dyDescent="0.25">
      <c r="A22" t="s">
        <v>61</v>
      </c>
      <c r="B22">
        <v>650</v>
      </c>
      <c r="C22">
        <f t="shared" si="16"/>
        <v>923.15</v>
      </c>
      <c r="D22">
        <f t="shared" si="17"/>
        <v>1.0832475762335483</v>
      </c>
      <c r="E22">
        <v>1.235193</v>
      </c>
      <c r="F22" s="12">
        <f t="shared" si="0"/>
        <v>3.7287123000000002</v>
      </c>
      <c r="G22" s="12">
        <f t="shared" si="1"/>
        <v>4.0391185614472196</v>
      </c>
      <c r="H22" s="12">
        <f t="shared" si="2"/>
        <v>1.82935615</v>
      </c>
      <c r="I22" s="12">
        <f t="shared" si="3"/>
        <v>0.59214690164818273</v>
      </c>
      <c r="J22" s="13">
        <f t="shared" si="18"/>
        <v>3.2580684499999997</v>
      </c>
      <c r="K22" s="12">
        <f t="shared" si="19"/>
        <v>0.33248152789225421</v>
      </c>
      <c r="L22">
        <v>2.2266000000000001E-2</v>
      </c>
      <c r="M22" s="12">
        <f t="shared" si="6"/>
        <v>-1.6523577952675732</v>
      </c>
      <c r="N22" s="12">
        <v>1.07E-3</v>
      </c>
      <c r="O22" s="12">
        <f t="shared" si="7"/>
        <v>-2.9706162223147898</v>
      </c>
      <c r="P22" s="12">
        <v>5.7024999999999999E-2</v>
      </c>
      <c r="Q22" s="12">
        <f t="shared" si="8"/>
        <v>17.536168347216133</v>
      </c>
      <c r="R22" s="12">
        <f t="shared" si="9"/>
        <v>1.2439347060513137</v>
      </c>
      <c r="S22" s="12">
        <f t="shared" si="10"/>
        <v>6.1214763567147923</v>
      </c>
      <c r="T22" s="15">
        <f t="shared" si="11"/>
        <v>1.8118033021891282</v>
      </c>
      <c r="U22" s="12">
        <f t="shared" si="12"/>
        <v>4.2427631239629724</v>
      </c>
      <c r="V22" s="15">
        <f t="shared" si="13"/>
        <v>1.4452147371724926</v>
      </c>
      <c r="W22" s="12">
        <f t="shared" si="14"/>
        <v>1.8264162339435679</v>
      </c>
      <c r="X22" s="15">
        <f t="shared" si="15"/>
        <v>0.60235570468692035</v>
      </c>
    </row>
    <row r="23" spans="1:24" x14ac:dyDescent="0.25">
      <c r="A23" t="s">
        <v>62</v>
      </c>
      <c r="B23">
        <v>650</v>
      </c>
      <c r="C23">
        <f t="shared" si="16"/>
        <v>923.15</v>
      </c>
      <c r="D23">
        <f t="shared" si="17"/>
        <v>1.0832475762335483</v>
      </c>
      <c r="E23">
        <v>1.2477149999999999</v>
      </c>
      <c r="F23" s="12">
        <f t="shared" si="0"/>
        <v>3.7424865</v>
      </c>
      <c r="G23" s="12">
        <f t="shared" si="1"/>
        <v>4.054039430211775</v>
      </c>
      <c r="H23" s="12">
        <f t="shared" si="2"/>
        <v>1.8362432499999999</v>
      </c>
      <c r="I23" s="12">
        <f t="shared" si="3"/>
        <v>0.58992596772434613</v>
      </c>
      <c r="J23" s="13">
        <f t="shared" si="18"/>
        <v>3.2787297500000001</v>
      </c>
      <c r="K23" s="12">
        <f t="shared" si="19"/>
        <v>0.33038635655578147</v>
      </c>
      <c r="L23">
        <v>3.3937000000000002E-2</v>
      </c>
      <c r="M23" s="12">
        <f t="shared" si="6"/>
        <v>-1.4693265515596177</v>
      </c>
      <c r="N23">
        <v>1.129E-3</v>
      </c>
      <c r="O23" s="12">
        <f t="shared" si="7"/>
        <v>-2.9473060580750317</v>
      </c>
      <c r="P23">
        <v>3.4511E-2</v>
      </c>
      <c r="Q23" s="12">
        <f t="shared" si="8"/>
        <v>28.976268436150793</v>
      </c>
      <c r="R23" s="12">
        <f t="shared" si="9"/>
        <v>1.4620424562926995</v>
      </c>
      <c r="S23" s="12">
        <f t="shared" si="10"/>
        <v>5.9533659817713929</v>
      </c>
      <c r="T23" s="15">
        <f t="shared" si="11"/>
        <v>1.7839567708253503</v>
      </c>
      <c r="U23" s="12">
        <f t="shared" si="12"/>
        <v>4.2172320257993778</v>
      </c>
      <c r="V23" s="15">
        <f t="shared" si="13"/>
        <v>1.4391789947825411</v>
      </c>
      <c r="W23" s="12">
        <f t="shared" si="14"/>
        <v>2.0424288128484811</v>
      </c>
      <c r="X23" s="15">
        <f t="shared" si="15"/>
        <v>0.71413969419408263</v>
      </c>
    </row>
    <row r="24" spans="1:24" x14ac:dyDescent="0.25">
      <c r="A24" t="s">
        <v>63</v>
      </c>
      <c r="B24">
        <v>650</v>
      </c>
      <c r="C24">
        <f t="shared" si="16"/>
        <v>923.15</v>
      </c>
      <c r="D24">
        <f t="shared" si="17"/>
        <v>1.0832475762335483</v>
      </c>
      <c r="E24">
        <v>1.2485250000000001</v>
      </c>
      <c r="F24" s="12">
        <f t="shared" si="0"/>
        <v>3.7433775000000002</v>
      </c>
      <c r="G24" s="12">
        <f t="shared" si="1"/>
        <v>4.0550046038021996</v>
      </c>
      <c r="H24" s="12">
        <f t="shared" si="2"/>
        <v>1.83668875</v>
      </c>
      <c r="I24" s="12">
        <f t="shared" si="3"/>
        <v>0.58978287760163406</v>
      </c>
      <c r="J24" s="13">
        <f t="shared" si="18"/>
        <v>3.28006625</v>
      </c>
      <c r="K24" s="12">
        <f t="shared" si="19"/>
        <v>0.33025173690731041</v>
      </c>
      <c r="L24">
        <v>3.6040999999999997E-2</v>
      </c>
      <c r="M24" s="12">
        <f t="shared" si="6"/>
        <v>-1.4432031675138168</v>
      </c>
      <c r="N24">
        <v>3.7300000000000001E-4</v>
      </c>
      <c r="O24" s="12">
        <f t="shared" si="7"/>
        <v>-3.4282911681913122</v>
      </c>
      <c r="P24">
        <v>1.0147E-2</v>
      </c>
      <c r="Q24" s="12">
        <f t="shared" si="8"/>
        <v>98.551295949541739</v>
      </c>
      <c r="R24" s="12">
        <f t="shared" si="9"/>
        <v>1.9936623396254489</v>
      </c>
      <c r="S24" s="12">
        <f t="shared" si="10"/>
        <v>5.928207771316016</v>
      </c>
      <c r="T24" s="15">
        <f t="shared" si="11"/>
        <v>1.7797219365219568</v>
      </c>
      <c r="U24" s="12">
        <f t="shared" si="12"/>
        <v>4.6980740457929464</v>
      </c>
      <c r="V24" s="15">
        <f t="shared" si="13"/>
        <v>1.5471526472434112</v>
      </c>
      <c r="W24" s="12">
        <f t="shared" si="14"/>
        <v>2.5739140765327591</v>
      </c>
      <c r="X24" s="15">
        <f t="shared" si="15"/>
        <v>0.94542772731636249</v>
      </c>
    </row>
    <row r="25" spans="1:24" s="5" customFormat="1" x14ac:dyDescent="0.25">
      <c r="A25" s="5" t="s">
        <v>64</v>
      </c>
      <c r="B25" s="5">
        <v>650</v>
      </c>
      <c r="C25" s="5">
        <f t="shared" si="16"/>
        <v>923.15</v>
      </c>
      <c r="D25" s="5">
        <f t="shared" si="17"/>
        <v>1.0832475762335483</v>
      </c>
      <c r="E25" s="5">
        <v>1.2381580616001469</v>
      </c>
      <c r="F25" s="5">
        <f t="shared" si="0"/>
        <v>3.7319738677601615</v>
      </c>
      <c r="G25" s="5">
        <f t="shared" si="1"/>
        <v>4.0426516468181353</v>
      </c>
      <c r="H25" s="5">
        <f t="shared" si="2"/>
        <v>1.8309869338800806</v>
      </c>
      <c r="I25" s="5">
        <f t="shared" si="3"/>
        <v>0.59161950104035799</v>
      </c>
      <c r="J25" s="10">
        <f t="shared" si="18"/>
        <v>3.2629608016402418</v>
      </c>
      <c r="K25" s="5">
        <f t="shared" si="19"/>
        <v>0.33198301851772655</v>
      </c>
      <c r="L25" s="5">
        <v>2.9658662207052426E-2</v>
      </c>
      <c r="M25" s="5">
        <f t="shared" si="6"/>
        <v>-1.5278484422893681</v>
      </c>
      <c r="N25" s="5">
        <v>9.8806474170273187E-4</v>
      </c>
      <c r="O25" s="5">
        <f t="shared" si="7"/>
        <v>-3.0052145978789091</v>
      </c>
      <c r="P25" s="5">
        <v>3.725276358930265E-2</v>
      </c>
      <c r="Q25" s="5">
        <f t="shared" si="8"/>
        <v>26.843646045287116</v>
      </c>
      <c r="R25" s="5">
        <f t="shared" si="9"/>
        <v>1.4288415036656332</v>
      </c>
      <c r="S25" s="5">
        <f t="shared" si="10"/>
        <v>6.0005000891075033</v>
      </c>
      <c r="T25" s="16">
        <f t="shared" si="11"/>
        <v>1.7918428139393718</v>
      </c>
      <c r="U25" s="5">
        <f t="shared" si="12"/>
        <v>4.2768340989192666</v>
      </c>
      <c r="V25" s="16">
        <f t="shared" si="13"/>
        <v>1.4532130393690654</v>
      </c>
      <c r="W25" s="5">
        <f t="shared" si="14"/>
        <v>2.0108245221833601</v>
      </c>
      <c r="X25" s="16">
        <f t="shared" si="15"/>
        <v>0.69854484799931993</v>
      </c>
    </row>
    <row r="26" spans="1:24" x14ac:dyDescent="0.25">
      <c r="A26" t="s">
        <v>66</v>
      </c>
      <c r="B26">
        <v>650</v>
      </c>
      <c r="C26">
        <f t="shared" si="16"/>
        <v>923.15</v>
      </c>
      <c r="D26">
        <f t="shared" si="17"/>
        <v>1.0832475762335483</v>
      </c>
      <c r="E26">
        <v>1.7029812000317397</v>
      </c>
      <c r="F26" s="12">
        <f t="shared" si="0"/>
        <v>4.2432793200349135</v>
      </c>
      <c r="G26" s="12">
        <f t="shared" si="1"/>
        <v>4.5965220387097592</v>
      </c>
      <c r="H26" s="12">
        <f t="shared" si="2"/>
        <v>2.0866396600174566</v>
      </c>
      <c r="I26" s="12">
        <f t="shared" si="3"/>
        <v>0.51913495031743329</v>
      </c>
      <c r="J26" s="13">
        <f t="shared" si="18"/>
        <v>4.0299189800523703</v>
      </c>
      <c r="K26" s="12">
        <f t="shared" si="19"/>
        <v>0.26880132866082362</v>
      </c>
      <c r="L26" s="9">
        <v>0.10822900000000001</v>
      </c>
      <c r="M26" s="12">
        <f t="shared" si="6"/>
        <v>-0.96565635427132845</v>
      </c>
      <c r="N26">
        <v>7.5000000000000002E-4</v>
      </c>
      <c r="O26" s="12">
        <f t="shared" si="7"/>
        <v>-3.1249387366082995</v>
      </c>
      <c r="P26">
        <v>7.2760000000000003E-3</v>
      </c>
      <c r="Q26" s="12">
        <f t="shared" si="8"/>
        <v>137.43815283122595</v>
      </c>
      <c r="R26" s="12">
        <f t="shared" si="9"/>
        <v>2.1381073096085537</v>
      </c>
      <c r="S26" s="12">
        <f t="shared" si="10"/>
        <v>5.9921783929810877</v>
      </c>
      <c r="T26" s="15">
        <f t="shared" si="11"/>
        <v>1.7904550176310723</v>
      </c>
      <c r="U26" s="12">
        <f t="shared" si="12"/>
        <v>4.3240736869257326</v>
      </c>
      <c r="V26" s="15">
        <f t="shared" si="13"/>
        <v>1.4641979410114383</v>
      </c>
      <c r="W26" s="12">
        <f t="shared" si="14"/>
        <v>2.6569086382693774</v>
      </c>
      <c r="X26" s="15">
        <f t="shared" si="15"/>
        <v>0.97716328089080828</v>
      </c>
    </row>
    <row r="27" spans="1:24" x14ac:dyDescent="0.25">
      <c r="A27" t="s">
        <v>67</v>
      </c>
      <c r="B27">
        <v>650</v>
      </c>
      <c r="C27">
        <f t="shared" si="16"/>
        <v>923.15</v>
      </c>
      <c r="D27">
        <f t="shared" si="17"/>
        <v>1.0832475762335483</v>
      </c>
      <c r="E27">
        <v>1.7001790000000001</v>
      </c>
      <c r="F27" s="12">
        <f t="shared" si="0"/>
        <v>4.2401969000000008</v>
      </c>
      <c r="G27" s="12">
        <f t="shared" si="1"/>
        <v>4.5931830146780062</v>
      </c>
      <c r="H27" s="12">
        <f t="shared" si="2"/>
        <v>2.0850984500000003</v>
      </c>
      <c r="I27" s="12">
        <f t="shared" si="3"/>
        <v>0.51951867128074847</v>
      </c>
      <c r="J27" s="13">
        <f t="shared" si="18"/>
        <v>4.0252953500000004</v>
      </c>
      <c r="K27" s="12">
        <f t="shared" si="19"/>
        <v>0.2691100856073948</v>
      </c>
      <c r="L27">
        <v>0.116906</v>
      </c>
      <c r="M27" s="12">
        <f t="shared" si="6"/>
        <v>-0.93216319884652588</v>
      </c>
      <c r="N27">
        <v>1.042E-3</v>
      </c>
      <c r="O27" s="12">
        <f t="shared" si="7"/>
        <v>-2.9821322810364941</v>
      </c>
      <c r="P27">
        <v>9.6729999999999993E-3</v>
      </c>
      <c r="Q27" s="12">
        <f t="shared" si="8"/>
        <v>103.38054378166029</v>
      </c>
      <c r="R27" s="12">
        <f t="shared" si="9"/>
        <v>2.014438812226655</v>
      </c>
      <c r="S27" s="12">
        <f t="shared" si="10"/>
        <v>5.9553462135245319</v>
      </c>
      <c r="T27" s="15">
        <f t="shared" si="11"/>
        <v>1.7842893394085717</v>
      </c>
      <c r="U27" s="12">
        <f t="shared" si="12"/>
        <v>4.1816509523172432</v>
      </c>
      <c r="V27" s="15">
        <f t="shared" si="13"/>
        <v>1.4307061332278486</v>
      </c>
      <c r="W27" s="12">
        <f t="shared" si="14"/>
        <v>2.5335488978340499</v>
      </c>
      <c r="X27" s="15">
        <f t="shared" si="15"/>
        <v>0.92962104625440345</v>
      </c>
    </row>
    <row r="28" spans="1:24" x14ac:dyDescent="0.25">
      <c r="A28" t="s">
        <v>65</v>
      </c>
      <c r="B28">
        <v>650</v>
      </c>
      <c r="C28">
        <f t="shared" si="16"/>
        <v>923.15</v>
      </c>
      <c r="D28">
        <f t="shared" si="17"/>
        <v>1.0832475762335483</v>
      </c>
      <c r="E28">
        <v>1.7075579999999999</v>
      </c>
      <c r="F28" s="12">
        <f t="shared" si="0"/>
        <v>4.2483138</v>
      </c>
      <c r="G28" s="12">
        <f t="shared" si="1"/>
        <v>4.6019756269295353</v>
      </c>
      <c r="H28" s="12">
        <f t="shared" si="2"/>
        <v>2.0891568999999999</v>
      </c>
      <c r="I28" s="12">
        <f t="shared" si="3"/>
        <v>0.51850944092975892</v>
      </c>
      <c r="J28" s="13">
        <f t="shared" si="18"/>
        <v>4.0374707000000001</v>
      </c>
      <c r="K28" s="12">
        <f t="shared" si="19"/>
        <v>0.26829856034213406</v>
      </c>
      <c r="L28">
        <v>0.11060399999999999</v>
      </c>
      <c r="M28" s="12">
        <f t="shared" si="6"/>
        <v>-0.9562291664624718</v>
      </c>
      <c r="N28">
        <v>1.088E-3</v>
      </c>
      <c r="O28" s="12">
        <f t="shared" si="7"/>
        <v>-2.9633711046378384</v>
      </c>
      <c r="P28">
        <v>1.0418E-2</v>
      </c>
      <c r="Q28" s="12">
        <f t="shared" si="8"/>
        <v>95.987713572662699</v>
      </c>
      <c r="R28" s="12">
        <f t="shared" si="9"/>
        <v>1.9822156469033214</v>
      </c>
      <c r="S28" s="12">
        <f t="shared" si="10"/>
        <v>5.9882047933920068</v>
      </c>
      <c r="T28" s="15">
        <f t="shared" si="11"/>
        <v>1.7897916666058213</v>
      </c>
      <c r="U28" s="12">
        <f t="shared" si="12"/>
        <v>4.1618805455675973</v>
      </c>
      <c r="V28" s="15">
        <f t="shared" si="13"/>
        <v>1.4259670263504243</v>
      </c>
      <c r="W28" s="12">
        <f t="shared" si="14"/>
        <v>2.5005142072454554</v>
      </c>
      <c r="X28" s="15">
        <f t="shared" si="15"/>
        <v>0.91649639362251001</v>
      </c>
    </row>
    <row r="29" spans="1:24" x14ac:dyDescent="0.25">
      <c r="A29" t="s">
        <v>68</v>
      </c>
      <c r="B29">
        <v>650</v>
      </c>
      <c r="C29">
        <f t="shared" si="16"/>
        <v>923.15</v>
      </c>
      <c r="D29">
        <f t="shared" si="17"/>
        <v>1.0832475762335483</v>
      </c>
      <c r="E29">
        <v>1.683751</v>
      </c>
      <c r="F29" s="12">
        <f t="shared" si="0"/>
        <v>4.2221261000000005</v>
      </c>
      <c r="G29" s="12">
        <f t="shared" si="1"/>
        <v>4.5736078643774043</v>
      </c>
      <c r="H29" s="12">
        <f t="shared" si="2"/>
        <v>2.0760630500000001</v>
      </c>
      <c r="I29" s="12">
        <f t="shared" si="3"/>
        <v>0.52177971003026535</v>
      </c>
      <c r="J29" s="13">
        <f t="shared" si="18"/>
        <v>3.99818915</v>
      </c>
      <c r="L29">
        <v>0.10603110832374674</v>
      </c>
      <c r="M29" s="12">
        <f t="shared" si="6"/>
        <v>-0.97456669896839143</v>
      </c>
      <c r="N29">
        <v>5.6899999999999995E-4</v>
      </c>
      <c r="O29" s="12">
        <f t="shared" si="7"/>
        <v>-3.2448877336049287</v>
      </c>
      <c r="P29">
        <v>6.4640000000000001E-3</v>
      </c>
      <c r="Q29" s="12">
        <f t="shared" si="8"/>
        <v>154.70297029702971</v>
      </c>
      <c r="R29" s="12">
        <f t="shared" si="9"/>
        <v>2.1894986522334698</v>
      </c>
      <c r="S29" s="12">
        <f t="shared" si="10"/>
        <v>5.9781745633457959</v>
      </c>
      <c r="T29" s="15">
        <f t="shared" si="11"/>
        <v>1.7881152643965632</v>
      </c>
      <c r="U29" s="12">
        <f t="shared" si="12"/>
        <v>4.4466674436351941</v>
      </c>
      <c r="V29" s="15">
        <f t="shared" si="13"/>
        <v>1.4921549265499061</v>
      </c>
      <c r="W29" s="12">
        <f>K30+0.25+R29</f>
        <v>2.7104332017491046</v>
      </c>
      <c r="X29" s="15">
        <f t="shared" si="15"/>
        <v>0.99710847516042311</v>
      </c>
    </row>
    <row r="30" spans="1:24" s="5" customFormat="1" x14ac:dyDescent="0.25">
      <c r="A30" s="5" t="s">
        <v>69</v>
      </c>
      <c r="B30" s="5">
        <v>650</v>
      </c>
      <c r="C30" s="5">
        <f t="shared" si="16"/>
        <v>923.15</v>
      </c>
      <c r="D30" s="5">
        <f t="shared" si="17"/>
        <v>1.0832475762335483</v>
      </c>
      <c r="E30" s="5">
        <v>1.7007071075646796</v>
      </c>
      <c r="F30" s="5">
        <f t="shared" si="0"/>
        <v>4.2407778183211473</v>
      </c>
      <c r="G30" s="5">
        <f t="shared" si="1"/>
        <v>4.5938122930413776</v>
      </c>
      <c r="H30" s="5">
        <f t="shared" si="2"/>
        <v>2.0853889091605735</v>
      </c>
      <c r="I30" s="5">
        <f t="shared" si="3"/>
        <v>0.51944631117731666</v>
      </c>
      <c r="J30" s="10">
        <f t="shared" si="18"/>
        <v>4.026166727481721</v>
      </c>
      <c r="K30" s="5">
        <f>D29/J29</f>
        <v>0.27093454951563467</v>
      </c>
      <c r="L30" s="5">
        <v>0.11104736041459824</v>
      </c>
      <c r="M30" s="5">
        <f t="shared" si="6"/>
        <v>-0.95449176013215542</v>
      </c>
      <c r="N30" s="5">
        <v>9.2174035128953847E-4</v>
      </c>
      <c r="O30" s="5">
        <f t="shared" si="7"/>
        <v>-3.0353913998608673</v>
      </c>
      <c r="P30" s="5">
        <v>8.9319086684919759E-3</v>
      </c>
      <c r="Q30" s="5">
        <f t="shared" si="8"/>
        <v>111.95815330351286</v>
      </c>
      <c r="R30" s="5">
        <f t="shared" si="9"/>
        <v>2.0490557263722908</v>
      </c>
      <c r="S30" s="5">
        <f t="shared" si="10"/>
        <v>5.9783040531735328</v>
      </c>
      <c r="T30" s="16">
        <f t="shared" si="11"/>
        <v>1.7881369245913237</v>
      </c>
      <c r="U30" s="5">
        <f t="shared" si="12"/>
        <v>4.2348377110381836</v>
      </c>
      <c r="V30" s="16">
        <f t="shared" si="13"/>
        <v>1.4433450064814854</v>
      </c>
      <c r="W30" s="5">
        <f>K38+0.25+R30</f>
        <v>2.2990557263722908</v>
      </c>
      <c r="X30" s="16">
        <f t="shared" si="15"/>
        <v>0.83249848488366085</v>
      </c>
    </row>
    <row r="31" spans="1:24" x14ac:dyDescent="0.25">
      <c r="A31" t="s">
        <v>43</v>
      </c>
      <c r="B31">
        <v>650</v>
      </c>
      <c r="C31">
        <f t="shared" ref="C31:C36" si="20">B31+273.15</f>
        <v>923.15</v>
      </c>
      <c r="D31">
        <f t="shared" ref="D31:D36" si="21">1000/C31</f>
        <v>1.0832475762335483</v>
      </c>
      <c r="E31" s="2">
        <v>1.3669404834370662</v>
      </c>
      <c r="F31">
        <f t="shared" ref="F31:F36" si="22">2.37+(1.1*E31)</f>
        <v>3.8736345317807732</v>
      </c>
      <c r="G31">
        <f t="shared" ref="G31:G36" si="23">D31*F31</f>
        <v>4.1961052177660978</v>
      </c>
      <c r="H31">
        <f t="shared" ref="H31:H36" si="24">1.15+(0.55*E31)</f>
        <v>1.9018172658903865</v>
      </c>
      <c r="I31">
        <f t="shared" ref="I31:I36" si="25">D31/H31</f>
        <v>0.56958551994552276</v>
      </c>
      <c r="J31">
        <f t="shared" ref="J31:J36" si="26">1.22+(1.65*E31)</f>
        <v>3.475451797671159</v>
      </c>
      <c r="K31">
        <f t="shared" ref="K31:K36" si="27">D31/J31</f>
        <v>0.31168539784076821</v>
      </c>
      <c r="L31">
        <v>9.3214566193122836E-2</v>
      </c>
      <c r="M31">
        <f t="shared" ref="M31:M36" si="28">LOG(L31,10)</f>
        <v>-1.0305162172275459</v>
      </c>
      <c r="N31" s="9">
        <v>3.6179591754413007E-4</v>
      </c>
      <c r="O31">
        <f t="shared" ref="O31:O36" si="29">LOG(N31,10)</f>
        <v>-3.4415363379683548</v>
      </c>
      <c r="P31">
        <v>3.9480471117101495E-3</v>
      </c>
      <c r="Q31">
        <f t="shared" ref="Q31:Q36" si="30">1/P31</f>
        <v>253.28978396279487</v>
      </c>
      <c r="R31">
        <f t="shared" ref="R31:R36" si="31">LOG(Q31,10)</f>
        <v>2.4036176735723918</v>
      </c>
      <c r="S31">
        <f t="shared" ref="S31:S36" si="32">G31+0.43-M31</f>
        <v>5.6566214349936432</v>
      </c>
      <c r="T31" s="15">
        <f t="shared" ref="T31:T36" si="33">LN(S31)</f>
        <v>1.7328267943752207</v>
      </c>
      <c r="U31">
        <f t="shared" ref="U31:U36" si="34">I31+0.68-O31</f>
        <v>4.6911218579138776</v>
      </c>
      <c r="V31" s="15">
        <f t="shared" ref="V31:V36" si="35">LN(U31)</f>
        <v>1.5456717559677569</v>
      </c>
      <c r="W31">
        <f t="shared" ref="W31:W36" si="36">K31+0.25+R31</f>
        <v>2.9653030714131599</v>
      </c>
      <c r="X31" s="15">
        <f t="shared" ref="X31:X36" si="37">LN(W31)</f>
        <v>1.0869792435541716</v>
      </c>
    </row>
    <row r="32" spans="1:24" x14ac:dyDescent="0.25">
      <c r="B32">
        <v>450</v>
      </c>
      <c r="C32">
        <f t="shared" si="20"/>
        <v>723.15</v>
      </c>
      <c r="D32">
        <f t="shared" si="21"/>
        <v>1.3828389684021296</v>
      </c>
      <c r="E32" s="2">
        <v>1.3669404834370662</v>
      </c>
      <c r="F32">
        <f t="shared" si="22"/>
        <v>3.8736345317807732</v>
      </c>
      <c r="G32">
        <f t="shared" si="23"/>
        <v>5.3566127798945908</v>
      </c>
      <c r="H32">
        <f t="shared" si="24"/>
        <v>1.9018172658903865</v>
      </c>
      <c r="I32">
        <f t="shared" si="25"/>
        <v>0.72711453050917418</v>
      </c>
      <c r="J32">
        <f t="shared" si="26"/>
        <v>3.475451797671159</v>
      </c>
      <c r="K32">
        <f t="shared" si="27"/>
        <v>0.39788754064399523</v>
      </c>
      <c r="L32">
        <v>9.3214566193122836E-2</v>
      </c>
      <c r="M32">
        <f t="shared" si="28"/>
        <v>-1.0305162172275459</v>
      </c>
      <c r="N32" s="9">
        <v>3.6179591754413007E-4</v>
      </c>
      <c r="O32">
        <f t="shared" si="29"/>
        <v>-3.4415363379683548</v>
      </c>
      <c r="P32">
        <v>3.9480471117101495E-3</v>
      </c>
      <c r="Q32">
        <f t="shared" si="30"/>
        <v>253.28978396279487</v>
      </c>
      <c r="R32">
        <f t="shared" si="31"/>
        <v>2.4036176735723918</v>
      </c>
      <c r="S32">
        <f t="shared" si="32"/>
        <v>6.8171289971221363</v>
      </c>
      <c r="T32" s="15">
        <f t="shared" si="33"/>
        <v>1.9194384150594885</v>
      </c>
      <c r="U32">
        <f t="shared" si="34"/>
        <v>4.8486508684775291</v>
      </c>
      <c r="V32" s="15">
        <f t="shared" si="35"/>
        <v>1.5787004948046062</v>
      </c>
      <c r="W32">
        <f t="shared" si="36"/>
        <v>3.051505214216387</v>
      </c>
      <c r="X32" s="15">
        <f t="shared" si="37"/>
        <v>1.1156349817397326</v>
      </c>
    </row>
    <row r="33" spans="1:24" x14ac:dyDescent="0.25">
      <c r="A33" t="s">
        <v>44</v>
      </c>
      <c r="B33">
        <v>650</v>
      </c>
      <c r="C33">
        <f t="shared" si="20"/>
        <v>923.15</v>
      </c>
      <c r="D33">
        <f t="shared" si="21"/>
        <v>1.0832475762335483</v>
      </c>
      <c r="E33" s="2">
        <v>1.2784856329265071</v>
      </c>
      <c r="F33">
        <f t="shared" si="22"/>
        <v>3.7763341962191581</v>
      </c>
      <c r="G33">
        <f t="shared" si="23"/>
        <v>4.0907048651022677</v>
      </c>
      <c r="H33">
        <f t="shared" si="24"/>
        <v>1.8531670981095789</v>
      </c>
      <c r="I33">
        <f t="shared" si="25"/>
        <v>0.58453853262265032</v>
      </c>
      <c r="J33">
        <f t="shared" si="26"/>
        <v>3.3295012943287361</v>
      </c>
      <c r="K33">
        <f t="shared" si="27"/>
        <v>0.32534829707941076</v>
      </c>
      <c r="L33">
        <v>8.3602450731910083E-2</v>
      </c>
      <c r="M33">
        <f t="shared" si="28"/>
        <v>-1.077780991415709</v>
      </c>
      <c r="N33" s="9">
        <v>6.109449963256512E-4</v>
      </c>
      <c r="O33">
        <f t="shared" si="29"/>
        <v>-3.2139978877403204</v>
      </c>
      <c r="P33">
        <v>6.4688748177387763E-3</v>
      </c>
      <c r="Q33">
        <f t="shared" si="30"/>
        <v>154.5863891596459</v>
      </c>
      <c r="R33">
        <f t="shared" si="31"/>
        <v>2.1891712530164615</v>
      </c>
      <c r="S33">
        <f t="shared" si="32"/>
        <v>5.5984858565179767</v>
      </c>
      <c r="T33" s="15">
        <f t="shared" si="33"/>
        <v>1.7224961784164465</v>
      </c>
      <c r="U33">
        <f t="shared" si="34"/>
        <v>4.4785364203629712</v>
      </c>
      <c r="V33" s="15">
        <f t="shared" si="35"/>
        <v>1.4992963011682099</v>
      </c>
      <c r="W33">
        <f t="shared" si="36"/>
        <v>2.7645195500958724</v>
      </c>
      <c r="X33" s="15">
        <f t="shared" si="37"/>
        <v>1.0168668586087446</v>
      </c>
    </row>
    <row r="34" spans="1:24" x14ac:dyDescent="0.25">
      <c r="B34">
        <v>450</v>
      </c>
      <c r="C34">
        <f t="shared" si="20"/>
        <v>723.15</v>
      </c>
      <c r="D34">
        <f t="shared" si="21"/>
        <v>1.3828389684021296</v>
      </c>
      <c r="E34" s="2">
        <v>1.2784856329265071</v>
      </c>
      <c r="F34">
        <f t="shared" si="22"/>
        <v>3.7763341962191581</v>
      </c>
      <c r="G34">
        <f t="shared" si="23"/>
        <v>5.2220620842413856</v>
      </c>
      <c r="H34">
        <f t="shared" si="24"/>
        <v>1.8531670981095789</v>
      </c>
      <c r="I34">
        <f t="shared" si="25"/>
        <v>0.74620306491129029</v>
      </c>
      <c r="J34">
        <f t="shared" si="26"/>
        <v>3.3295012943287361</v>
      </c>
      <c r="K34">
        <f t="shared" si="27"/>
        <v>0.41532915778034712</v>
      </c>
      <c r="L34">
        <v>8.3602450731910083E-2</v>
      </c>
      <c r="M34">
        <f t="shared" si="28"/>
        <v>-1.077780991415709</v>
      </c>
      <c r="N34" s="9">
        <v>6.109449963256512E-4</v>
      </c>
      <c r="O34">
        <f t="shared" si="29"/>
        <v>-3.2139978877403204</v>
      </c>
      <c r="P34">
        <v>6.4688748177387763E-3</v>
      </c>
      <c r="Q34">
        <f t="shared" si="30"/>
        <v>154.5863891596459</v>
      </c>
      <c r="R34">
        <f t="shared" si="31"/>
        <v>2.1891712530164615</v>
      </c>
      <c r="S34">
        <f t="shared" si="32"/>
        <v>6.7298430756570946</v>
      </c>
      <c r="T34" s="15">
        <f t="shared" si="33"/>
        <v>1.9065518262461687</v>
      </c>
      <c r="U34">
        <f t="shared" si="34"/>
        <v>4.640200952651611</v>
      </c>
      <c r="V34" s="15">
        <f t="shared" si="35"/>
        <v>1.5347576740614897</v>
      </c>
      <c r="W34">
        <f t="shared" si="36"/>
        <v>2.8545004107968088</v>
      </c>
      <c r="X34" s="15">
        <f t="shared" si="37"/>
        <v>1.0488968403341681</v>
      </c>
    </row>
    <row r="35" spans="1:24" s="5" customFormat="1" x14ac:dyDescent="0.25">
      <c r="A35" s="5" t="s">
        <v>51</v>
      </c>
      <c r="B35" s="5">
        <v>650</v>
      </c>
      <c r="C35" s="5">
        <f t="shared" si="20"/>
        <v>923.15</v>
      </c>
      <c r="D35" s="5">
        <f t="shared" si="21"/>
        <v>1.0832475762335483</v>
      </c>
      <c r="E35" s="6">
        <v>1.322713058181787</v>
      </c>
      <c r="F35" s="5">
        <f t="shared" si="22"/>
        <v>3.8249843639999659</v>
      </c>
      <c r="G35" s="5">
        <f t="shared" si="23"/>
        <v>4.1434050414341836</v>
      </c>
      <c r="H35" s="5">
        <f t="shared" si="24"/>
        <v>1.8774921819999828</v>
      </c>
      <c r="I35" s="5">
        <f t="shared" si="25"/>
        <v>0.57696515949250338</v>
      </c>
      <c r="J35" s="5">
        <f t="shared" si="26"/>
        <v>3.4024765459999484</v>
      </c>
      <c r="K35" s="5">
        <f t="shared" si="27"/>
        <v>0.31837032866752485</v>
      </c>
      <c r="L35" s="5">
        <v>9.0010527706051932E-2</v>
      </c>
      <c r="M35" s="5">
        <f t="shared" si="28"/>
        <v>-1.0457066921467275</v>
      </c>
      <c r="N35" s="10">
        <v>4.448456104713038E-4</v>
      </c>
      <c r="O35" s="5">
        <f t="shared" si="29"/>
        <v>-3.3517906904896608</v>
      </c>
      <c r="P35" s="5">
        <v>4.7883230137196918E-3</v>
      </c>
      <c r="Q35" s="5">
        <f t="shared" si="30"/>
        <v>208.84138290895592</v>
      </c>
      <c r="R35" s="5">
        <f t="shared" si="31"/>
        <v>2.3198165603658185</v>
      </c>
      <c r="S35" s="5">
        <f t="shared" si="32"/>
        <v>5.6191117335809109</v>
      </c>
      <c r="T35" s="16">
        <f t="shared" si="33"/>
        <v>1.7261735968906977</v>
      </c>
      <c r="U35" s="5">
        <f t="shared" si="34"/>
        <v>4.6087558499821641</v>
      </c>
      <c r="V35" s="16">
        <f t="shared" si="35"/>
        <v>1.5279579398861958</v>
      </c>
      <c r="W35" s="5">
        <f t="shared" si="36"/>
        <v>2.8881868890333431</v>
      </c>
      <c r="X35" s="16">
        <f t="shared" si="37"/>
        <v>1.0606289312059944</v>
      </c>
    </row>
    <row r="36" spans="1:24" s="3" customFormat="1" x14ac:dyDescent="0.25">
      <c r="B36" s="3">
        <v>450</v>
      </c>
      <c r="C36" s="3">
        <f t="shared" si="20"/>
        <v>723.15</v>
      </c>
      <c r="D36" s="3">
        <f t="shared" si="21"/>
        <v>1.3828389684021296</v>
      </c>
      <c r="E36" s="4">
        <v>1.322713058181787</v>
      </c>
      <c r="F36" s="3">
        <f t="shared" si="22"/>
        <v>3.8249843639999659</v>
      </c>
      <c r="G36" s="3">
        <f t="shared" si="23"/>
        <v>5.2893374320679882</v>
      </c>
      <c r="H36" s="3">
        <f t="shared" si="24"/>
        <v>1.8774921819999828</v>
      </c>
      <c r="I36" s="3">
        <f t="shared" si="25"/>
        <v>0.73653514068382009</v>
      </c>
      <c r="J36" s="3">
        <f t="shared" si="26"/>
        <v>3.4024765459999484</v>
      </c>
      <c r="K36" s="3">
        <f t="shared" si="27"/>
        <v>0.40642130804041421</v>
      </c>
      <c r="L36" s="3">
        <v>9.0010527706051932E-2</v>
      </c>
      <c r="M36" s="3">
        <f t="shared" si="28"/>
        <v>-1.0457066921467275</v>
      </c>
      <c r="N36" s="11">
        <v>4.448456104713038E-4</v>
      </c>
      <c r="O36" s="3">
        <f t="shared" si="29"/>
        <v>-3.3517906904896608</v>
      </c>
      <c r="P36" s="3">
        <v>4.7883230137196918E-3</v>
      </c>
      <c r="Q36" s="3">
        <f t="shared" si="30"/>
        <v>208.84138290895592</v>
      </c>
      <c r="R36" s="3">
        <f t="shared" si="31"/>
        <v>2.3198165603658185</v>
      </c>
      <c r="S36" s="3">
        <f t="shared" si="32"/>
        <v>6.7650441242147155</v>
      </c>
      <c r="T36" s="17">
        <f t="shared" si="33"/>
        <v>1.9117687840278981</v>
      </c>
      <c r="U36" s="3">
        <f t="shared" si="34"/>
        <v>4.7683258311734811</v>
      </c>
      <c r="V36" s="17">
        <f t="shared" si="35"/>
        <v>1.5619952645031521</v>
      </c>
      <c r="W36" s="3">
        <f t="shared" si="36"/>
        <v>2.9762378684062325</v>
      </c>
      <c r="X36" s="17">
        <f t="shared" si="37"/>
        <v>1.0906600426766448</v>
      </c>
    </row>
    <row r="37" spans="1:24" s="3" customFormat="1" x14ac:dyDescent="0.25">
      <c r="E37" s="4"/>
      <c r="N37" s="11"/>
      <c r="T37" s="17"/>
      <c r="V37" s="17"/>
      <c r="X37" s="17"/>
    </row>
    <row r="38" spans="1:24" x14ac:dyDescent="0.25">
      <c r="F38" s="12"/>
      <c r="G38" s="12"/>
      <c r="H38" s="12"/>
      <c r="I38" s="12"/>
      <c r="J38" s="13"/>
      <c r="K38" s="12"/>
      <c r="M38" s="12"/>
      <c r="O38" s="12"/>
      <c r="Q38" s="12"/>
      <c r="R38" s="12"/>
      <c r="S38" s="12"/>
      <c r="U38" s="12"/>
      <c r="W38" s="12"/>
    </row>
    <row r="39" spans="1:24" s="1" customFormat="1" x14ac:dyDescent="0.25">
      <c r="A39" s="1" t="s">
        <v>0</v>
      </c>
      <c r="B39" s="1" t="s">
        <v>3</v>
      </c>
      <c r="C39" s="1" t="s">
        <v>4</v>
      </c>
      <c r="D39" s="1" t="s">
        <v>17</v>
      </c>
      <c r="E39" s="1" t="s">
        <v>5</v>
      </c>
      <c r="F39" s="1" t="s">
        <v>7</v>
      </c>
      <c r="G39" s="1" t="s">
        <v>18</v>
      </c>
      <c r="H39" s="1" t="s">
        <v>19</v>
      </c>
      <c r="I39" s="1" t="s">
        <v>20</v>
      </c>
      <c r="J39" s="1" t="s">
        <v>21</v>
      </c>
      <c r="K39" s="1" t="s">
        <v>22</v>
      </c>
      <c r="L39" s="1" t="s">
        <v>1</v>
      </c>
      <c r="M39" s="1" t="s">
        <v>8</v>
      </c>
      <c r="N39" s="1" t="s">
        <v>6</v>
      </c>
      <c r="O39" s="1" t="s">
        <v>9</v>
      </c>
      <c r="P39" s="1" t="s">
        <v>25</v>
      </c>
      <c r="Q39" s="1" t="s">
        <v>55</v>
      </c>
      <c r="R39" s="1" t="s">
        <v>10</v>
      </c>
      <c r="S39" s="1" t="s">
        <v>11</v>
      </c>
      <c r="T39" s="14" t="s">
        <v>14</v>
      </c>
      <c r="U39" s="1" t="s">
        <v>12</v>
      </c>
      <c r="V39" s="14" t="s">
        <v>15</v>
      </c>
      <c r="W39" s="1" t="s">
        <v>13</v>
      </c>
      <c r="X39" s="14" t="s">
        <v>16</v>
      </c>
    </row>
    <row r="40" spans="1:24" ht="21" x14ac:dyDescent="0.35">
      <c r="A40" s="18" t="s">
        <v>30</v>
      </c>
    </row>
    <row r="41" spans="1:24" ht="17.25" customHeight="1" x14ac:dyDescent="0.25">
      <c r="A41" t="s">
        <v>89</v>
      </c>
      <c r="B41">
        <v>450</v>
      </c>
      <c r="C41" s="3">
        <f t="shared" ref="C41" si="38">B41+273.15</f>
        <v>723.15</v>
      </c>
      <c r="D41" s="3">
        <f t="shared" ref="D41" si="39">1000/C41</f>
        <v>1.3828389684021296</v>
      </c>
      <c r="E41">
        <v>1.6032228609777111</v>
      </c>
      <c r="F41" s="3">
        <f t="shared" ref="F41" si="40">2.37+(1.1*E41)</f>
        <v>4.1335451470754823</v>
      </c>
      <c r="G41" s="3">
        <f t="shared" ref="G41" si="41">D41*F41</f>
        <v>5.716027307025489</v>
      </c>
      <c r="H41" s="3">
        <f t="shared" ref="H41" si="42">1.15+(0.55*E41)</f>
        <v>2.031772573537741</v>
      </c>
      <c r="I41" s="3">
        <f t="shared" ref="I41" si="43">D41/H41</f>
        <v>0.68060716362280538</v>
      </c>
      <c r="J41" s="3">
        <f t="shared" ref="J41" si="44">1.22+(1.65*E41)</f>
        <v>3.8653177206132234</v>
      </c>
      <c r="K41" s="3">
        <f t="shared" ref="K41" si="45">D41/J41</f>
        <v>0.35775557621761184</v>
      </c>
      <c r="L41">
        <v>0.37335463382538731</v>
      </c>
      <c r="M41" s="3">
        <f t="shared" ref="M41:M46" si="46">LOG(L41,10)</f>
        <v>-0.42787845413267955</v>
      </c>
      <c r="N41">
        <v>8.1318940703675247E-4</v>
      </c>
      <c r="O41" s="3">
        <f t="shared" ref="O41:O46" si="47">LOG(N41,10)</f>
        <v>-3.0898082873082844</v>
      </c>
      <c r="P41">
        <v>2.3246057400429362E-3</v>
      </c>
      <c r="Q41" s="3">
        <f t="shared" ref="Q41" si="48">1/P41</f>
        <v>430.18047438079958</v>
      </c>
      <c r="R41" s="3">
        <f t="shared" ref="R41" si="49">LOG(Q41,10)</f>
        <v>2.6336506941474003</v>
      </c>
      <c r="S41" s="3">
        <f t="shared" ref="S41" si="50">G41+0.43-M41</f>
        <v>6.5739057611581684</v>
      </c>
      <c r="T41" s="17">
        <f t="shared" ref="T41" si="51">LN(S41)</f>
        <v>1.8831081400553378</v>
      </c>
      <c r="U41" s="3">
        <f t="shared" ref="U41" si="52">I41+0.68-O41</f>
        <v>4.4504154509310894</v>
      </c>
      <c r="V41" s="17">
        <f t="shared" ref="V41" si="53">LN(U41)</f>
        <v>1.4929974515801931</v>
      </c>
      <c r="W41" s="3">
        <f t="shared" ref="W41" si="54">K41+0.25+R41</f>
        <v>3.2414062703650122</v>
      </c>
      <c r="X41" s="17">
        <f t="shared" ref="X41" si="55">LN(W41)</f>
        <v>1.1760072697019757</v>
      </c>
    </row>
    <row r="42" spans="1:24" x14ac:dyDescent="0.25">
      <c r="C42" s="3"/>
      <c r="D42" s="3"/>
      <c r="F42" s="3"/>
      <c r="G42" s="3"/>
      <c r="H42" s="3"/>
      <c r="I42" s="3"/>
      <c r="J42" s="3"/>
      <c r="K42" s="3"/>
      <c r="M42" s="3"/>
      <c r="O42" s="3"/>
      <c r="Q42" s="3"/>
      <c r="R42" s="3"/>
      <c r="S42" s="3"/>
      <c r="T42" s="17"/>
      <c r="U42" s="3"/>
      <c r="V42" s="17"/>
      <c r="W42" s="3"/>
      <c r="X42" s="17"/>
    </row>
    <row r="43" spans="1:24" x14ac:dyDescent="0.25">
      <c r="A43" t="s">
        <v>87</v>
      </c>
      <c r="B43">
        <v>450</v>
      </c>
      <c r="C43" s="3">
        <f>B43+273.15</f>
        <v>723.15</v>
      </c>
      <c r="D43" s="3">
        <f>1000/C43</f>
        <v>1.3828389684021296</v>
      </c>
      <c r="E43" s="2">
        <v>1.47519</v>
      </c>
      <c r="F43" s="3">
        <f t="shared" ref="F43:F46" si="56">2.37+(1.1*E43)</f>
        <v>3.9927090000000005</v>
      </c>
      <c r="G43" s="3">
        <f t="shared" ref="G43:G46" si="57">D43*F43</f>
        <v>5.521273594689899</v>
      </c>
      <c r="H43" s="3">
        <f t="shared" ref="H43:H46" si="58">1.15+(0.55*E43)</f>
        <v>1.9613545000000001</v>
      </c>
      <c r="I43" s="3">
        <f t="shared" ref="I43:I46" si="59">D43/H43</f>
        <v>0.70504285094924424</v>
      </c>
      <c r="J43" s="3">
        <f t="shared" ref="J43:J46" si="60">1.22+(1.65*E43)</f>
        <v>3.6540634999999995</v>
      </c>
      <c r="K43" s="3">
        <f t="shared" ref="K43:K46" si="61">D43/J43</f>
        <v>0.37843868022603599</v>
      </c>
      <c r="L43">
        <v>0.29956026961058041</v>
      </c>
      <c r="M43" s="3">
        <f t="shared" si="46"/>
        <v>-0.52351578721113778</v>
      </c>
      <c r="N43">
        <v>6.9413067588838958E-4</v>
      </c>
      <c r="O43" s="3">
        <f t="shared" si="47"/>
        <v>-3.1585587622902334</v>
      </c>
      <c r="P43">
        <v>2.4019917345893243E-3</v>
      </c>
      <c r="Q43" s="3">
        <f t="shared" ref="Q43:Q46" si="62">1/P43</f>
        <v>416.32116613880561</v>
      </c>
      <c r="R43" s="3">
        <f t="shared" ref="R43:R46" si="63">LOG(Q43,10)</f>
        <v>2.6194284913662615</v>
      </c>
      <c r="S43" s="3">
        <f t="shared" ref="S43:S46" si="64">G43+0.43-M43</f>
        <v>6.4747893819010365</v>
      </c>
      <c r="T43" s="17">
        <f t="shared" ref="T43:T46" si="65">LN(S43)</f>
        <v>1.8679160791648264</v>
      </c>
      <c r="U43" s="3">
        <f t="shared" ref="U43:U46" si="66">I43+0.68-O43</f>
        <v>4.5436016132394776</v>
      </c>
      <c r="V43" s="17">
        <f t="shared" ref="V43:V46" si="67">LN(U43)</f>
        <v>1.5137200044326151</v>
      </c>
      <c r="W43" s="3">
        <f t="shared" ref="W43:W46" si="68">K43+0.25+R43</f>
        <v>3.2478671715922975</v>
      </c>
      <c r="X43" s="17">
        <f t="shared" ref="X43:X46" si="69">LN(W43)</f>
        <v>1.1779985260174688</v>
      </c>
    </row>
    <row r="44" spans="1:24" x14ac:dyDescent="0.25">
      <c r="C44" s="3"/>
      <c r="D44" s="3"/>
      <c r="F44" s="3"/>
      <c r="G44" s="3"/>
      <c r="H44" s="3"/>
      <c r="I44" s="3"/>
      <c r="J44" s="3"/>
      <c r="K44" s="3"/>
      <c r="M44" s="3"/>
      <c r="O44" s="3"/>
      <c r="Q44" s="3"/>
      <c r="R44" s="3"/>
      <c r="S44" s="3"/>
      <c r="T44" s="17"/>
      <c r="U44" s="3"/>
      <c r="V44" s="17"/>
      <c r="W44" s="3"/>
      <c r="X44" s="17"/>
    </row>
    <row r="45" spans="1:24" x14ac:dyDescent="0.25">
      <c r="C45" s="3"/>
      <c r="D45" s="3"/>
      <c r="F45" s="3"/>
      <c r="G45" s="3"/>
      <c r="H45" s="3"/>
      <c r="I45" s="3"/>
      <c r="J45" s="3"/>
      <c r="K45" s="3"/>
      <c r="M45" s="3"/>
      <c r="O45" s="3"/>
      <c r="Q45" s="3"/>
      <c r="R45" s="3"/>
      <c r="S45" s="3"/>
      <c r="T45" s="17"/>
      <c r="U45" s="3"/>
      <c r="V45" s="17"/>
      <c r="W45" s="3"/>
      <c r="X45" s="17"/>
    </row>
    <row r="46" spans="1:24" x14ac:dyDescent="0.25">
      <c r="A46" t="s">
        <v>88</v>
      </c>
      <c r="B46">
        <v>450</v>
      </c>
      <c r="C46" s="3">
        <f>B46+273.15</f>
        <v>723.15</v>
      </c>
      <c r="D46" s="3">
        <f>1000/C46</f>
        <v>1.3828389684021296</v>
      </c>
      <c r="E46">
        <v>1.678607</v>
      </c>
      <c r="F46" s="3">
        <f t="shared" si="56"/>
        <v>4.2164676999999999</v>
      </c>
      <c r="G46" s="3">
        <f t="shared" si="57"/>
        <v>5.8306958445688997</v>
      </c>
      <c r="H46" s="3">
        <f t="shared" si="58"/>
        <v>2.0732338499999998</v>
      </c>
      <c r="I46" s="3">
        <f t="shared" si="59"/>
        <v>0.66699613668864688</v>
      </c>
      <c r="J46" s="3">
        <f t="shared" si="60"/>
        <v>3.9897015499999995</v>
      </c>
      <c r="K46" s="3">
        <f t="shared" si="61"/>
        <v>0.34660210822088428</v>
      </c>
      <c r="L46">
        <v>0.41680365200793712</v>
      </c>
      <c r="M46" s="3">
        <f t="shared" si="46"/>
        <v>-0.38006848443034924</v>
      </c>
      <c r="N46">
        <v>8.8328940761943321E-4</v>
      </c>
      <c r="O46" s="3">
        <f t="shared" si="47"/>
        <v>-3.0538969775785052</v>
      </c>
      <c r="P46">
        <v>2.2790420236277744E-3</v>
      </c>
      <c r="Q46" s="3">
        <f t="shared" si="62"/>
        <v>438.78085161773458</v>
      </c>
      <c r="R46" s="3">
        <f t="shared" si="63"/>
        <v>2.6422476667189714</v>
      </c>
      <c r="S46" s="3">
        <f t="shared" si="64"/>
        <v>6.6407643289992482</v>
      </c>
      <c r="T46" s="17">
        <f t="shared" si="65"/>
        <v>1.8932270666527624</v>
      </c>
      <c r="U46" s="3">
        <f t="shared" si="66"/>
        <v>4.4008931142671521</v>
      </c>
      <c r="V46" s="17">
        <f t="shared" si="67"/>
        <v>1.4818075008417197</v>
      </c>
      <c r="W46" s="3">
        <f t="shared" si="68"/>
        <v>3.2388497749398555</v>
      </c>
      <c r="X46" s="17">
        <f t="shared" si="69"/>
        <v>1.1752182590394618</v>
      </c>
    </row>
    <row r="47" spans="1:24" ht="21" x14ac:dyDescent="0.35">
      <c r="A47" s="18"/>
    </row>
    <row r="48" spans="1:24" ht="18.75" x14ac:dyDescent="0.3">
      <c r="A48" s="7" t="s">
        <v>94</v>
      </c>
    </row>
    <row r="49" spans="1:24" x14ac:dyDescent="0.25">
      <c r="A49" t="s">
        <v>31</v>
      </c>
      <c r="B49">
        <v>650</v>
      </c>
      <c r="C49">
        <f t="shared" si="16"/>
        <v>923.15</v>
      </c>
      <c r="D49">
        <f t="shared" si="17"/>
        <v>1.0832475762335483</v>
      </c>
      <c r="E49" s="2">
        <v>1.5001935060532021</v>
      </c>
      <c r="F49">
        <f t="shared" si="0"/>
        <v>4.0202128566585227</v>
      </c>
      <c r="G49">
        <f t="shared" si="1"/>
        <v>4.3548858329182938</v>
      </c>
      <c r="H49">
        <f t="shared" si="2"/>
        <v>1.9751064283292612</v>
      </c>
      <c r="I49">
        <f t="shared" si="3"/>
        <v>0.54845023067939958</v>
      </c>
      <c r="J49">
        <f t="shared" si="4"/>
        <v>3.6953192849877832</v>
      </c>
      <c r="K49">
        <f t="shared" si="5"/>
        <v>0.2931404549085207</v>
      </c>
      <c r="L49">
        <v>0.31023958835791138</v>
      </c>
      <c r="M49">
        <f t="shared" si="6"/>
        <v>-0.50830278450958788</v>
      </c>
      <c r="N49" s="9">
        <v>3.0498899674031058E-4</v>
      </c>
      <c r="O49">
        <f t="shared" si="7"/>
        <v>-3.5157158286570369</v>
      </c>
      <c r="P49">
        <v>9.6785364206553948E-4</v>
      </c>
      <c r="Q49">
        <f t="shared" si="8"/>
        <v>1033.2140692944602</v>
      </c>
      <c r="R49">
        <f t="shared" si="9"/>
        <v>3.0141903113372712</v>
      </c>
      <c r="S49">
        <f t="shared" si="10"/>
        <v>5.293188617427881</v>
      </c>
      <c r="T49" s="15">
        <f t="shared" si="11"/>
        <v>1.6664208275003065</v>
      </c>
      <c r="U49">
        <f t="shared" si="12"/>
        <v>4.7441660593364361</v>
      </c>
      <c r="V49" s="15">
        <f t="shared" si="13"/>
        <v>1.5569156651587732</v>
      </c>
      <c r="W49">
        <f t="shared" si="14"/>
        <v>3.557330766245792</v>
      </c>
      <c r="X49" s="15">
        <f t="shared" si="15"/>
        <v>1.2690104788723431</v>
      </c>
    </row>
    <row r="50" spans="1:24" x14ac:dyDescent="0.25">
      <c r="B50">
        <v>450</v>
      </c>
      <c r="C50">
        <f t="shared" si="16"/>
        <v>723.15</v>
      </c>
      <c r="D50">
        <f t="shared" si="17"/>
        <v>1.3828389684021296</v>
      </c>
      <c r="E50" s="2">
        <v>1.5001935060532021</v>
      </c>
      <c r="F50">
        <f t="shared" si="0"/>
        <v>4.0202128566585227</v>
      </c>
      <c r="G50">
        <f t="shared" si="1"/>
        <v>5.5593069994586504</v>
      </c>
      <c r="H50">
        <f t="shared" si="2"/>
        <v>1.9751064283292612</v>
      </c>
      <c r="I50">
        <f t="shared" si="3"/>
        <v>0.70013390092192174</v>
      </c>
      <c r="J50">
        <f t="shared" si="4"/>
        <v>3.6953192849877832</v>
      </c>
      <c r="K50">
        <f t="shared" si="5"/>
        <v>0.37421366376104664</v>
      </c>
      <c r="L50">
        <v>0.31023958835791138</v>
      </c>
      <c r="M50">
        <f t="shared" si="6"/>
        <v>-0.50830278450958788</v>
      </c>
      <c r="N50" s="9">
        <v>3.0498899674031058E-4</v>
      </c>
      <c r="O50">
        <f t="shared" si="7"/>
        <v>-3.5157158286570369</v>
      </c>
      <c r="P50">
        <v>9.6785364206553948E-4</v>
      </c>
      <c r="Q50">
        <f t="shared" si="8"/>
        <v>1033.2140692944602</v>
      </c>
      <c r="R50">
        <f t="shared" si="9"/>
        <v>3.0141903113372712</v>
      </c>
      <c r="S50">
        <f t="shared" si="10"/>
        <v>6.4976097839682376</v>
      </c>
      <c r="T50" s="15">
        <f t="shared" si="11"/>
        <v>1.8714343837306262</v>
      </c>
      <c r="U50">
        <f t="shared" si="12"/>
        <v>4.8958497295789591</v>
      </c>
      <c r="V50" s="15">
        <f t="shared" si="13"/>
        <v>1.5883878522510433</v>
      </c>
      <c r="W50">
        <f t="shared" si="14"/>
        <v>3.6384039750983179</v>
      </c>
      <c r="X50" s="15">
        <f t="shared" si="15"/>
        <v>1.291545117113698</v>
      </c>
    </row>
    <row r="51" spans="1:24" x14ac:dyDescent="0.25">
      <c r="A51" t="s">
        <v>32</v>
      </c>
      <c r="B51">
        <v>650</v>
      </c>
      <c r="C51">
        <f t="shared" si="16"/>
        <v>923.15</v>
      </c>
      <c r="D51">
        <f t="shared" si="17"/>
        <v>1.0832475762335483</v>
      </c>
      <c r="E51" s="8">
        <v>1.4826673137859394</v>
      </c>
      <c r="F51">
        <f t="shared" si="0"/>
        <v>4.0009340451645334</v>
      </c>
      <c r="G51">
        <f t="shared" si="1"/>
        <v>4.3340021070947667</v>
      </c>
      <c r="H51">
        <f t="shared" si="2"/>
        <v>1.9654670225822666</v>
      </c>
      <c r="I51">
        <f t="shared" si="3"/>
        <v>0.55114004141893858</v>
      </c>
      <c r="J51">
        <f t="shared" si="4"/>
        <v>3.6664010677467997</v>
      </c>
      <c r="K51">
        <f t="shared" si="5"/>
        <v>0.29545255857653951</v>
      </c>
      <c r="L51">
        <v>0.31718501875921806</v>
      </c>
      <c r="M51">
        <f t="shared" si="6"/>
        <v>-0.49868733340945548</v>
      </c>
      <c r="N51" s="9">
        <v>4.7943602958181217E-4</v>
      </c>
      <c r="O51">
        <f t="shared" si="7"/>
        <v>-3.3192693318780857</v>
      </c>
      <c r="P51">
        <v>1.5159357693940139E-3</v>
      </c>
      <c r="Q51">
        <f t="shared" si="8"/>
        <v>659.65855558625935</v>
      </c>
      <c r="R51">
        <f t="shared" si="9"/>
        <v>2.819319199488068</v>
      </c>
      <c r="S51">
        <f t="shared" si="10"/>
        <v>5.2626894405042215</v>
      </c>
      <c r="T51" s="15">
        <f t="shared" si="11"/>
        <v>1.6606421965561569</v>
      </c>
      <c r="U51">
        <f t="shared" si="12"/>
        <v>4.5504093732970246</v>
      </c>
      <c r="V51" s="15">
        <f t="shared" si="13"/>
        <v>1.5152172010687999</v>
      </c>
      <c r="W51">
        <f t="shared" si="14"/>
        <v>3.3647717580646077</v>
      </c>
      <c r="X51" s="15">
        <f t="shared" si="15"/>
        <v>1.2133601325836558</v>
      </c>
    </row>
    <row r="52" spans="1:24" x14ac:dyDescent="0.25">
      <c r="B52">
        <v>450</v>
      </c>
      <c r="C52">
        <f t="shared" si="16"/>
        <v>723.15</v>
      </c>
      <c r="D52">
        <f t="shared" si="17"/>
        <v>1.3828389684021296</v>
      </c>
      <c r="E52" s="8">
        <v>1.4826673137859394</v>
      </c>
      <c r="F52">
        <f t="shared" si="0"/>
        <v>4.0009340451645334</v>
      </c>
      <c r="G52">
        <f t="shared" si="1"/>
        <v>5.5326475076602826</v>
      </c>
      <c r="H52">
        <f t="shared" si="2"/>
        <v>1.9654670225822666</v>
      </c>
      <c r="I52">
        <f t="shared" si="3"/>
        <v>0.7035676266831129</v>
      </c>
      <c r="J52">
        <f t="shared" si="4"/>
        <v>3.6664010677467997</v>
      </c>
      <c r="K52">
        <f t="shared" si="5"/>
        <v>0.37716522083928977</v>
      </c>
      <c r="L52">
        <v>0.31718501875921806</v>
      </c>
      <c r="M52">
        <f t="shared" si="6"/>
        <v>-0.49868733340945548</v>
      </c>
      <c r="N52" s="9">
        <v>4.7943602958181217E-4</v>
      </c>
      <c r="O52">
        <f t="shared" si="7"/>
        <v>-3.3192693318780857</v>
      </c>
      <c r="P52">
        <v>1.5159357693940139E-3</v>
      </c>
      <c r="Q52">
        <f t="shared" si="8"/>
        <v>659.65855558625935</v>
      </c>
      <c r="R52">
        <f t="shared" si="9"/>
        <v>2.819319199488068</v>
      </c>
      <c r="S52">
        <f t="shared" si="10"/>
        <v>6.4613348410697373</v>
      </c>
      <c r="T52" s="15">
        <f t="shared" si="11"/>
        <v>1.8658359281936534</v>
      </c>
      <c r="U52">
        <f t="shared" si="12"/>
        <v>4.7028369585611989</v>
      </c>
      <c r="V52" s="15">
        <f t="shared" si="13"/>
        <v>1.5481659348223646</v>
      </c>
      <c r="W52">
        <f t="shared" si="14"/>
        <v>3.4464844203273577</v>
      </c>
      <c r="X52" s="15">
        <f t="shared" si="15"/>
        <v>1.2373547029002629</v>
      </c>
    </row>
    <row r="53" spans="1:24" x14ac:dyDescent="0.25">
      <c r="A53" t="s">
        <v>33</v>
      </c>
      <c r="B53">
        <v>650</v>
      </c>
      <c r="C53">
        <f t="shared" si="16"/>
        <v>923.15</v>
      </c>
      <c r="D53">
        <f t="shared" si="17"/>
        <v>1.0832475762335483</v>
      </c>
      <c r="E53" s="8">
        <v>1.4437305806940028</v>
      </c>
      <c r="F53">
        <f t="shared" si="0"/>
        <v>3.9581036387634034</v>
      </c>
      <c r="G53">
        <f t="shared" si="1"/>
        <v>4.2876061731716444</v>
      </c>
      <c r="H53">
        <f t="shared" si="2"/>
        <v>1.9440518193817016</v>
      </c>
      <c r="I53">
        <f t="shared" si="3"/>
        <v>0.55721126640444751</v>
      </c>
      <c r="J53">
        <f t="shared" si="4"/>
        <v>3.6021554581451047</v>
      </c>
      <c r="K53">
        <f t="shared" si="5"/>
        <v>0.30072205067777841</v>
      </c>
      <c r="L53">
        <v>0.27942411544938062</v>
      </c>
      <c r="M53">
        <f t="shared" si="6"/>
        <v>-0.55373611520594124</v>
      </c>
      <c r="N53" s="9">
        <v>9.9047031663910233E-4</v>
      </c>
      <c r="O53">
        <f t="shared" si="7"/>
        <v>-3.0041585352824351</v>
      </c>
      <c r="P53">
        <v>3.6254376275313316E-3</v>
      </c>
      <c r="Q53">
        <f t="shared" si="8"/>
        <v>275.82876958248204</v>
      </c>
      <c r="R53">
        <f t="shared" si="9"/>
        <v>2.4406395621273389</v>
      </c>
      <c r="S53">
        <f t="shared" si="10"/>
        <v>5.2713422883775856</v>
      </c>
      <c r="T53" s="15">
        <f t="shared" si="11"/>
        <v>1.6622850337987574</v>
      </c>
      <c r="U53">
        <f t="shared" si="12"/>
        <v>4.2413698016868828</v>
      </c>
      <c r="V53" s="15">
        <f t="shared" si="13"/>
        <v>1.444886283504728</v>
      </c>
      <c r="W53">
        <f t="shared" si="14"/>
        <v>2.9913616128051173</v>
      </c>
      <c r="X53" s="15">
        <f t="shared" si="15"/>
        <v>1.0957286726425719</v>
      </c>
    </row>
    <row r="54" spans="1:24" x14ac:dyDescent="0.25">
      <c r="B54">
        <v>450</v>
      </c>
      <c r="C54">
        <f t="shared" si="16"/>
        <v>723.15</v>
      </c>
      <c r="D54">
        <f t="shared" si="17"/>
        <v>1.3828389684021296</v>
      </c>
      <c r="E54" s="8">
        <v>1.4437305806940028</v>
      </c>
      <c r="F54">
        <f t="shared" si="0"/>
        <v>3.9581036387634034</v>
      </c>
      <c r="G54">
        <f t="shared" si="1"/>
        <v>5.4734199526563003</v>
      </c>
      <c r="H54">
        <f t="shared" si="2"/>
        <v>1.9440518193817016</v>
      </c>
      <c r="I54">
        <f t="shared" si="3"/>
        <v>0.71131795696780165</v>
      </c>
      <c r="J54">
        <f t="shared" si="4"/>
        <v>3.6021554581451047</v>
      </c>
      <c r="K54">
        <f t="shared" si="5"/>
        <v>0.38389208474478481</v>
      </c>
      <c r="L54">
        <v>0.27942411544938062</v>
      </c>
      <c r="M54">
        <f t="shared" si="6"/>
        <v>-0.55373611520594124</v>
      </c>
      <c r="N54" s="9">
        <v>9.9047031663910233E-4</v>
      </c>
      <c r="O54">
        <f t="shared" si="7"/>
        <v>-3.0041585352824351</v>
      </c>
      <c r="P54">
        <v>3.6254376275313316E-3</v>
      </c>
      <c r="Q54">
        <f t="shared" si="8"/>
        <v>275.82876958248204</v>
      </c>
      <c r="R54">
        <f t="shared" si="9"/>
        <v>2.4406395621273389</v>
      </c>
      <c r="S54">
        <f t="shared" si="10"/>
        <v>6.4571560678622415</v>
      </c>
      <c r="T54" s="15">
        <f t="shared" si="11"/>
        <v>1.8651889836886486</v>
      </c>
      <c r="U54">
        <f t="shared" si="12"/>
        <v>4.3954764922502374</v>
      </c>
      <c r="V54" s="15">
        <f t="shared" si="13"/>
        <v>1.4805759421547056</v>
      </c>
      <c r="W54">
        <f t="shared" si="14"/>
        <v>3.0745316468721238</v>
      </c>
      <c r="X54" s="15">
        <f t="shared" si="15"/>
        <v>1.1231525796978563</v>
      </c>
    </row>
    <row r="55" spans="1:24" s="5" customFormat="1" ht="14.25" customHeight="1" x14ac:dyDescent="0.25">
      <c r="A55" s="5" t="s">
        <v>48</v>
      </c>
      <c r="B55" s="5">
        <v>650</v>
      </c>
      <c r="C55" s="5">
        <f t="shared" si="16"/>
        <v>923.15</v>
      </c>
      <c r="D55" s="5">
        <f t="shared" si="17"/>
        <v>1.0832475762335483</v>
      </c>
      <c r="E55" s="6">
        <v>1.4755304668443818</v>
      </c>
      <c r="F55" s="5">
        <f t="shared" si="0"/>
        <v>3.9930835135288203</v>
      </c>
      <c r="G55" s="5">
        <f t="shared" si="1"/>
        <v>4.3254980377282353</v>
      </c>
      <c r="H55" s="5">
        <f t="shared" si="2"/>
        <v>1.96154175676441</v>
      </c>
      <c r="I55" s="5">
        <f t="shared" si="3"/>
        <v>0.55224293467011376</v>
      </c>
      <c r="J55" s="5">
        <f t="shared" si="4"/>
        <v>3.6546252702932298</v>
      </c>
      <c r="K55" s="5">
        <f t="shared" si="5"/>
        <v>0.29640455480860656</v>
      </c>
      <c r="L55" s="5">
        <v>0.30228290752217002</v>
      </c>
      <c r="M55" s="5">
        <f t="shared" si="6"/>
        <v>-0.51958640915254961</v>
      </c>
      <c r="N55" s="10">
        <v>5.9163178098707494E-4</v>
      </c>
      <c r="O55" s="5">
        <f t="shared" si="7"/>
        <v>-3.227948504829647</v>
      </c>
      <c r="P55" s="5">
        <v>2.0364090129969615E-3</v>
      </c>
      <c r="Q55" s="5">
        <f t="shared" si="8"/>
        <v>491.06048618804266</v>
      </c>
      <c r="R55" s="5">
        <f t="shared" si="9"/>
        <v>2.6911349894749153</v>
      </c>
      <c r="S55" s="5">
        <f t="shared" si="10"/>
        <v>5.2750844468807845</v>
      </c>
      <c r="T55" s="16">
        <f t="shared" si="11"/>
        <v>1.6629946881213418</v>
      </c>
      <c r="U55" s="5">
        <f t="shared" si="12"/>
        <v>4.460191439499761</v>
      </c>
      <c r="V55" s="16">
        <f t="shared" si="13"/>
        <v>1.495191688765434</v>
      </c>
      <c r="W55" s="5">
        <f t="shared" si="14"/>
        <v>3.2375395442835218</v>
      </c>
      <c r="X55" s="16">
        <f t="shared" si="15"/>
        <v>1.1748136414015691</v>
      </c>
    </row>
    <row r="56" spans="1:24" s="3" customFormat="1" x14ac:dyDescent="0.25">
      <c r="B56" s="3">
        <v>450</v>
      </c>
      <c r="C56" s="3">
        <f t="shared" si="16"/>
        <v>723.15</v>
      </c>
      <c r="D56" s="5">
        <f t="shared" si="17"/>
        <v>1.3828389684021296</v>
      </c>
      <c r="E56" s="4">
        <v>1.4755304668443818</v>
      </c>
      <c r="F56" s="5">
        <f t="shared" si="0"/>
        <v>3.9930835135288203</v>
      </c>
      <c r="G56" s="5">
        <f t="shared" si="1"/>
        <v>5.521791486591745</v>
      </c>
      <c r="H56" s="5">
        <f t="shared" si="2"/>
        <v>1.96154175676441</v>
      </c>
      <c r="I56" s="5">
        <f t="shared" si="3"/>
        <v>0.70497554468743073</v>
      </c>
      <c r="J56" s="5">
        <f t="shared" si="4"/>
        <v>3.6546252702932298</v>
      </c>
      <c r="K56" s="5">
        <f t="shared" si="5"/>
        <v>0.37838050856885175</v>
      </c>
      <c r="L56" s="3">
        <v>0.30228290752217002</v>
      </c>
      <c r="M56" s="5">
        <f t="shared" si="6"/>
        <v>-0.51958640915254961</v>
      </c>
      <c r="N56" s="11">
        <v>5.9163178098707494E-4</v>
      </c>
      <c r="O56" s="3">
        <f t="shared" si="7"/>
        <v>-3.227948504829647</v>
      </c>
      <c r="P56" s="3">
        <v>2.0364090129969615E-3</v>
      </c>
      <c r="Q56" s="3">
        <f t="shared" si="8"/>
        <v>491.06048618804266</v>
      </c>
      <c r="R56" s="3">
        <f t="shared" si="9"/>
        <v>2.6911349894749153</v>
      </c>
      <c r="S56" s="3">
        <f t="shared" si="10"/>
        <v>6.4713778957442942</v>
      </c>
      <c r="T56" s="17">
        <f t="shared" si="11"/>
        <v>1.8673890527233254</v>
      </c>
      <c r="U56" s="3">
        <f t="shared" si="12"/>
        <v>4.612924049517078</v>
      </c>
      <c r="V56" s="17">
        <f t="shared" si="13"/>
        <v>1.528861939995547</v>
      </c>
      <c r="W56" s="3">
        <f t="shared" si="14"/>
        <v>3.3195154980437671</v>
      </c>
      <c r="X56" s="17">
        <f t="shared" si="15"/>
        <v>1.1998188379547812</v>
      </c>
    </row>
    <row r="57" spans="1:24" x14ac:dyDescent="0.25">
      <c r="A57" t="s">
        <v>38</v>
      </c>
      <c r="B57">
        <v>650</v>
      </c>
      <c r="C57">
        <f t="shared" si="16"/>
        <v>923.15</v>
      </c>
      <c r="D57">
        <f t="shared" si="17"/>
        <v>1.0832475762335483</v>
      </c>
      <c r="E57" s="2">
        <v>1.9505971256395791</v>
      </c>
      <c r="F57">
        <f t="shared" si="0"/>
        <v>4.5156568382035367</v>
      </c>
      <c r="G57">
        <f t="shared" si="1"/>
        <v>4.8915743250864292</v>
      </c>
      <c r="H57">
        <f t="shared" si="2"/>
        <v>2.2228284191017682</v>
      </c>
      <c r="I57">
        <f t="shared" si="3"/>
        <v>0.48732847165562254</v>
      </c>
      <c r="J57">
        <f t="shared" si="4"/>
        <v>4.4384852573053051</v>
      </c>
      <c r="K57">
        <f t="shared" si="5"/>
        <v>0.24405794171573073</v>
      </c>
      <c r="L57">
        <v>0.57281107297698153</v>
      </c>
      <c r="M57">
        <f t="shared" si="6"/>
        <v>-0.24198859529810512</v>
      </c>
      <c r="N57" s="9">
        <v>3.15111980895793E-4</v>
      </c>
      <c r="O57">
        <f t="shared" si="7"/>
        <v>-3.5015350841696571</v>
      </c>
      <c r="P57">
        <v>5.4692255303839137E-4</v>
      </c>
      <c r="Q57">
        <f t="shared" si="8"/>
        <v>1828.412440563234</v>
      </c>
      <c r="R57">
        <f t="shared" si="9"/>
        <v>3.2620741675776865</v>
      </c>
      <c r="S57">
        <f t="shared" si="10"/>
        <v>5.563562920384534</v>
      </c>
      <c r="T57" s="15">
        <f t="shared" si="11"/>
        <v>1.7162387160483021</v>
      </c>
      <c r="U57">
        <f t="shared" si="12"/>
        <v>4.6688635558252791</v>
      </c>
      <c r="V57" s="15">
        <f t="shared" si="13"/>
        <v>1.5409156921360601</v>
      </c>
      <c r="W57">
        <f t="shared" si="14"/>
        <v>3.756132109293417</v>
      </c>
      <c r="X57" s="15">
        <f t="shared" si="15"/>
        <v>1.3233897335957876</v>
      </c>
    </row>
    <row r="58" spans="1:24" x14ac:dyDescent="0.25">
      <c r="B58">
        <v>450</v>
      </c>
      <c r="C58">
        <f t="shared" si="16"/>
        <v>723.15</v>
      </c>
      <c r="D58">
        <f t="shared" si="17"/>
        <v>1.3828389684021296</v>
      </c>
      <c r="E58" s="2">
        <v>1.9505971256395791</v>
      </c>
      <c r="F58">
        <f t="shared" si="0"/>
        <v>4.5156568382035367</v>
      </c>
      <c r="G58">
        <f t="shared" si="1"/>
        <v>6.2444262437994009</v>
      </c>
      <c r="H58">
        <f t="shared" si="2"/>
        <v>2.2228284191017682</v>
      </c>
      <c r="I58">
        <f t="shared" si="3"/>
        <v>0.62210783185907204</v>
      </c>
      <c r="J58">
        <f t="shared" si="4"/>
        <v>4.4384852573053051</v>
      </c>
      <c r="K58">
        <f t="shared" si="5"/>
        <v>0.31155650818623637</v>
      </c>
      <c r="L58">
        <v>0.57281107297698153</v>
      </c>
      <c r="M58">
        <f t="shared" si="6"/>
        <v>-0.24198859529810512</v>
      </c>
      <c r="N58" s="9">
        <v>3.15111980895793E-4</v>
      </c>
      <c r="O58">
        <f t="shared" si="7"/>
        <v>-3.5015350841696571</v>
      </c>
      <c r="P58">
        <v>5.4692255303839137E-4</v>
      </c>
      <c r="Q58">
        <f t="shared" si="8"/>
        <v>1828.412440563234</v>
      </c>
      <c r="R58">
        <f t="shared" si="9"/>
        <v>3.2620741675776865</v>
      </c>
      <c r="S58">
        <f t="shared" si="10"/>
        <v>6.9164148390975058</v>
      </c>
      <c r="T58" s="15">
        <f t="shared" si="11"/>
        <v>1.9338975485406011</v>
      </c>
      <c r="U58">
        <f t="shared" si="12"/>
        <v>4.8036429160287293</v>
      </c>
      <c r="V58" s="15">
        <f t="shared" si="13"/>
        <v>1.5693745709031965</v>
      </c>
      <c r="W58">
        <f t="shared" si="14"/>
        <v>3.8236306757639227</v>
      </c>
      <c r="X58" s="15">
        <f t="shared" si="15"/>
        <v>1.3412004099192791</v>
      </c>
    </row>
    <row r="59" spans="1:24" x14ac:dyDescent="0.25">
      <c r="A59" t="s">
        <v>39</v>
      </c>
      <c r="B59">
        <v>650</v>
      </c>
      <c r="C59">
        <f t="shared" si="16"/>
        <v>923.15</v>
      </c>
      <c r="D59">
        <f t="shared" si="17"/>
        <v>1.0832475762335483</v>
      </c>
      <c r="E59" s="2">
        <v>1.9417964466454603</v>
      </c>
      <c r="F59">
        <f t="shared" si="0"/>
        <v>4.5059760913100071</v>
      </c>
      <c r="G59">
        <f t="shared" si="1"/>
        <v>4.8810876794778828</v>
      </c>
      <c r="H59">
        <f t="shared" si="2"/>
        <v>2.2179880456550034</v>
      </c>
      <c r="I59">
        <f t="shared" si="3"/>
        <v>0.4883919813524738</v>
      </c>
      <c r="J59">
        <f t="shared" si="4"/>
        <v>4.4239641369650089</v>
      </c>
      <c r="K59">
        <f t="shared" si="5"/>
        <v>0.24485903201211148</v>
      </c>
      <c r="L59">
        <v>0.55596442113437361</v>
      </c>
      <c r="M59">
        <f t="shared" si="6"/>
        <v>-0.25495300014351485</v>
      </c>
      <c r="N59" s="9">
        <v>6.82167003843342E-4</v>
      </c>
      <c r="O59">
        <f t="shared" si="7"/>
        <v>-3.1661092910783202</v>
      </c>
      <c r="P59">
        <v>1.258729040639185E-3</v>
      </c>
      <c r="Q59">
        <f t="shared" si="8"/>
        <v>794.45215587637358</v>
      </c>
      <c r="R59">
        <f t="shared" si="9"/>
        <v>2.9000677479064723</v>
      </c>
      <c r="S59">
        <f t="shared" si="10"/>
        <v>5.5660406796213975</v>
      </c>
      <c r="T59" s="15">
        <f t="shared" si="11"/>
        <v>1.7166839716686906</v>
      </c>
      <c r="U59">
        <f t="shared" si="12"/>
        <v>4.3345012724307939</v>
      </c>
      <c r="V59" s="15">
        <f t="shared" si="13"/>
        <v>1.4666065568853555</v>
      </c>
      <c r="W59">
        <f t="shared" si="14"/>
        <v>3.3949267799185838</v>
      </c>
      <c r="X59" s="15">
        <f t="shared" si="15"/>
        <v>1.2222821937437971</v>
      </c>
    </row>
    <row r="60" spans="1:24" x14ac:dyDescent="0.25">
      <c r="B60">
        <v>450</v>
      </c>
      <c r="C60">
        <f t="shared" si="16"/>
        <v>723.15</v>
      </c>
      <c r="D60">
        <f t="shared" si="17"/>
        <v>1.3828389684021296</v>
      </c>
      <c r="E60" s="2">
        <v>1.9417964466454603</v>
      </c>
      <c r="F60">
        <f t="shared" si="0"/>
        <v>4.5059760913100071</v>
      </c>
      <c r="G60">
        <f t="shared" si="1"/>
        <v>6.2310393297517903</v>
      </c>
      <c r="H60">
        <f t="shared" si="2"/>
        <v>2.2179880456550034</v>
      </c>
      <c r="I60">
        <f t="shared" si="3"/>
        <v>0.62346547408633923</v>
      </c>
      <c r="J60">
        <f t="shared" si="4"/>
        <v>4.4239641369650089</v>
      </c>
      <c r="K60">
        <f t="shared" si="5"/>
        <v>0.31257915425842592</v>
      </c>
      <c r="L60">
        <v>0.55596442113437361</v>
      </c>
      <c r="M60">
        <f t="shared" si="6"/>
        <v>-0.25495300014351485</v>
      </c>
      <c r="N60" s="9">
        <v>6.82167003843342E-4</v>
      </c>
      <c r="O60">
        <f t="shared" si="7"/>
        <v>-3.1661092910783202</v>
      </c>
      <c r="P60">
        <v>1.258729040639185E-3</v>
      </c>
      <c r="Q60">
        <f t="shared" si="8"/>
        <v>794.45215587637358</v>
      </c>
      <c r="R60">
        <f t="shared" si="9"/>
        <v>2.9000677479064723</v>
      </c>
      <c r="S60">
        <f t="shared" si="10"/>
        <v>6.915992329895305</v>
      </c>
      <c r="T60" s="15">
        <f t="shared" si="11"/>
        <v>1.9338364587827346</v>
      </c>
      <c r="U60">
        <f t="shared" si="12"/>
        <v>4.4695747651646593</v>
      </c>
      <c r="V60" s="15">
        <f t="shared" si="13"/>
        <v>1.4972932732646058</v>
      </c>
      <c r="W60">
        <f t="shared" si="14"/>
        <v>3.4626469021648982</v>
      </c>
      <c r="X60" s="15">
        <f t="shared" si="15"/>
        <v>1.2420332972314945</v>
      </c>
    </row>
    <row r="61" spans="1:24" s="5" customFormat="1" x14ac:dyDescent="0.25">
      <c r="A61" s="5" t="s">
        <v>50</v>
      </c>
      <c r="B61" s="5">
        <v>650</v>
      </c>
      <c r="C61" s="5">
        <f t="shared" si="16"/>
        <v>923.15</v>
      </c>
      <c r="D61" s="5">
        <f t="shared" si="17"/>
        <v>1.0832475762335483</v>
      </c>
      <c r="E61" s="6">
        <v>1.9468254060706711</v>
      </c>
      <c r="F61" s="5">
        <f t="shared" si="0"/>
        <v>4.5115079466777388</v>
      </c>
      <c r="G61" s="5">
        <f t="shared" si="1"/>
        <v>4.8870800483970527</v>
      </c>
      <c r="H61" s="5">
        <f t="shared" si="2"/>
        <v>2.2207539733388693</v>
      </c>
      <c r="I61" s="5">
        <f t="shared" si="3"/>
        <v>0.48778369384380849</v>
      </c>
      <c r="J61" s="5">
        <f t="shared" si="4"/>
        <v>4.4322619200166073</v>
      </c>
      <c r="K61" s="5">
        <f t="shared" si="5"/>
        <v>0.24440062337956089</v>
      </c>
      <c r="L61" s="5">
        <v>0.56559107933014952</v>
      </c>
      <c r="M61" s="5">
        <f t="shared" si="6"/>
        <v>-0.24749744897820661</v>
      </c>
      <c r="N61" s="10">
        <v>4.7242127644474269E-4</v>
      </c>
      <c r="O61" s="5">
        <f t="shared" si="7"/>
        <v>-3.3256705512903881</v>
      </c>
      <c r="P61" s="5">
        <v>8.5198247629587442E-4</v>
      </c>
      <c r="Q61" s="5">
        <f t="shared" si="8"/>
        <v>1173.7330612099613</v>
      </c>
      <c r="R61" s="5">
        <f t="shared" si="9"/>
        <v>3.0695693377758704</v>
      </c>
      <c r="S61" s="5">
        <f t="shared" si="10"/>
        <v>5.5645774973752591</v>
      </c>
      <c r="T61" s="16">
        <f t="shared" si="11"/>
        <v>1.7164210604392693</v>
      </c>
      <c r="U61" s="5">
        <f t="shared" si="12"/>
        <v>4.4934542451341972</v>
      </c>
      <c r="V61" s="16">
        <f t="shared" si="13"/>
        <v>1.5026217256085015</v>
      </c>
      <c r="W61" s="5">
        <f t="shared" si="14"/>
        <v>3.5639699611554314</v>
      </c>
      <c r="X61" s="16">
        <f t="shared" si="15"/>
        <v>1.2708750811654768</v>
      </c>
    </row>
    <row r="62" spans="1:24" s="3" customFormat="1" x14ac:dyDescent="0.25">
      <c r="B62" s="3">
        <v>450</v>
      </c>
      <c r="C62" s="3">
        <f t="shared" si="16"/>
        <v>723.15</v>
      </c>
      <c r="D62" s="3">
        <f t="shared" si="17"/>
        <v>1.3828389684021296</v>
      </c>
      <c r="E62" s="4">
        <v>1.9468254060706711</v>
      </c>
      <c r="F62" s="3">
        <f t="shared" si="0"/>
        <v>4.5115079466777388</v>
      </c>
      <c r="G62" s="3">
        <f t="shared" si="1"/>
        <v>6.238688994921854</v>
      </c>
      <c r="H62" s="3">
        <f t="shared" si="2"/>
        <v>2.2207539733388693</v>
      </c>
      <c r="I62" s="3">
        <f t="shared" si="3"/>
        <v>0.62268895384347889</v>
      </c>
      <c r="J62" s="3">
        <f t="shared" si="4"/>
        <v>4.4322619200166073</v>
      </c>
      <c r="K62" s="3">
        <f t="shared" si="5"/>
        <v>0.31199396456176676</v>
      </c>
      <c r="L62" s="3">
        <v>0.56559107933014952</v>
      </c>
      <c r="M62" s="3">
        <f t="shared" si="6"/>
        <v>-0.24749744897820661</v>
      </c>
      <c r="N62" s="11">
        <v>4.7242127644474269E-4</v>
      </c>
      <c r="O62" s="3">
        <f t="shared" si="7"/>
        <v>-3.3256705512903881</v>
      </c>
      <c r="P62" s="3">
        <v>8.5198247629587442E-4</v>
      </c>
      <c r="Q62" s="3">
        <f t="shared" si="8"/>
        <v>1173.7330612099613</v>
      </c>
      <c r="R62" s="3">
        <f t="shared" si="9"/>
        <v>3.0695693377758704</v>
      </c>
      <c r="S62" s="3">
        <f t="shared" si="10"/>
        <v>6.9161864439000604</v>
      </c>
      <c r="T62" s="17">
        <f t="shared" si="11"/>
        <v>1.9338645258006559</v>
      </c>
      <c r="U62" s="3">
        <f t="shared" si="12"/>
        <v>4.6283595051338668</v>
      </c>
      <c r="V62" s="17">
        <f t="shared" si="13"/>
        <v>1.5322024867668946</v>
      </c>
      <c r="W62" s="3">
        <f t="shared" si="14"/>
        <v>3.631563302337637</v>
      </c>
      <c r="X62" s="17">
        <f t="shared" si="15"/>
        <v>1.2896632173695841</v>
      </c>
    </row>
    <row r="63" spans="1:24" x14ac:dyDescent="0.25">
      <c r="A63" t="s">
        <v>41</v>
      </c>
      <c r="B63">
        <v>650</v>
      </c>
      <c r="C63">
        <f t="shared" si="16"/>
        <v>923.15</v>
      </c>
      <c r="D63">
        <f t="shared" si="17"/>
        <v>1.0832475762335483</v>
      </c>
      <c r="E63" s="2">
        <v>1.4734850686879268</v>
      </c>
      <c r="F63">
        <f t="shared" si="0"/>
        <v>3.9908335755567199</v>
      </c>
      <c r="G63">
        <f t="shared" si="1"/>
        <v>4.323060797873282</v>
      </c>
      <c r="H63">
        <f t="shared" si="2"/>
        <v>1.9604167877783598</v>
      </c>
      <c r="I63">
        <f t="shared" si="3"/>
        <v>0.55255983471817616</v>
      </c>
      <c r="J63">
        <f t="shared" si="4"/>
        <v>3.6512503633350795</v>
      </c>
      <c r="K63">
        <f t="shared" si="5"/>
        <v>0.29667852610471274</v>
      </c>
      <c r="L63">
        <v>0.29455560145383469</v>
      </c>
      <c r="M63">
        <f t="shared" si="6"/>
        <v>-0.53083271403353793</v>
      </c>
      <c r="N63" s="9">
        <v>1.0954815283930877E-3</v>
      </c>
      <c r="O63">
        <f t="shared" si="7"/>
        <v>-2.9603949409554766</v>
      </c>
      <c r="P63">
        <v>3.8329364586507822E-3</v>
      </c>
      <c r="Q63">
        <f t="shared" si="8"/>
        <v>260.89657649895042</v>
      </c>
      <c r="R63">
        <f t="shared" si="9"/>
        <v>2.4164683802984972</v>
      </c>
      <c r="S63">
        <f t="shared" si="10"/>
        <v>5.28389351190682</v>
      </c>
      <c r="T63" s="15">
        <f t="shared" si="11"/>
        <v>1.6646632335249127</v>
      </c>
      <c r="U63">
        <f t="shared" si="12"/>
        <v>4.1929547756736527</v>
      </c>
      <c r="V63" s="15">
        <f t="shared" si="13"/>
        <v>1.4334056824575889</v>
      </c>
      <c r="W63">
        <f t="shared" si="14"/>
        <v>2.9631469064032099</v>
      </c>
      <c r="X63" s="15">
        <f t="shared" si="15"/>
        <v>1.0862518476536958</v>
      </c>
    </row>
    <row r="64" spans="1:24" x14ac:dyDescent="0.25">
      <c r="B64">
        <v>450</v>
      </c>
      <c r="C64">
        <f t="shared" si="16"/>
        <v>723.15</v>
      </c>
      <c r="D64">
        <f t="shared" si="17"/>
        <v>1.3828389684021296</v>
      </c>
      <c r="E64" s="2">
        <v>1.4734850686879268</v>
      </c>
      <c r="F64">
        <f t="shared" si="0"/>
        <v>3.9908335755567199</v>
      </c>
      <c r="G64">
        <f t="shared" si="1"/>
        <v>5.5186801846874367</v>
      </c>
      <c r="H64">
        <f t="shared" si="2"/>
        <v>1.9604167877783598</v>
      </c>
      <c r="I64">
        <f t="shared" si="3"/>
        <v>0.70538008908260286</v>
      </c>
      <c r="J64">
        <f t="shared" si="4"/>
        <v>3.6512503633350795</v>
      </c>
      <c r="K64">
        <f t="shared" si="5"/>
        <v>0.3787302515018538</v>
      </c>
      <c r="L64">
        <v>0.29455560145383469</v>
      </c>
      <c r="M64">
        <f t="shared" si="6"/>
        <v>-0.53083271403353793</v>
      </c>
      <c r="N64" s="9">
        <v>1.0954815283930877E-3</v>
      </c>
      <c r="O64">
        <f t="shared" si="7"/>
        <v>-2.9603949409554766</v>
      </c>
      <c r="P64">
        <v>3.8329364586507822E-3</v>
      </c>
      <c r="Q64">
        <f t="shared" si="8"/>
        <v>260.89657649895042</v>
      </c>
      <c r="R64">
        <f t="shared" si="9"/>
        <v>2.4164683802984972</v>
      </c>
      <c r="S64">
        <f t="shared" si="10"/>
        <v>6.4795128987209747</v>
      </c>
      <c r="T64" s="15">
        <f t="shared" si="11"/>
        <v>1.8686453375883141</v>
      </c>
      <c r="U64">
        <f t="shared" si="12"/>
        <v>4.3457750300380793</v>
      </c>
      <c r="V64" s="15">
        <f t="shared" si="13"/>
        <v>1.4692041156619213</v>
      </c>
      <c r="W64">
        <f t="shared" si="14"/>
        <v>3.0451986318003508</v>
      </c>
      <c r="X64" s="15">
        <f t="shared" si="15"/>
        <v>1.1135661311526801</v>
      </c>
    </row>
    <row r="65" spans="1:24" x14ac:dyDescent="0.25">
      <c r="A65" t="s">
        <v>40</v>
      </c>
      <c r="B65">
        <v>650</v>
      </c>
      <c r="C65">
        <f t="shared" si="16"/>
        <v>923.15</v>
      </c>
      <c r="D65">
        <f t="shared" si="17"/>
        <v>1.0832475762335483</v>
      </c>
      <c r="E65" s="2">
        <v>1.4735712501915701</v>
      </c>
      <c r="F65">
        <f t="shared" si="0"/>
        <v>3.9909283752107276</v>
      </c>
      <c r="G65">
        <f t="shared" si="1"/>
        <v>4.3231634893687136</v>
      </c>
      <c r="H65">
        <f t="shared" si="2"/>
        <v>1.9604641876053637</v>
      </c>
      <c r="I65">
        <f t="shared" si="3"/>
        <v>0.5525464750043183</v>
      </c>
      <c r="J65">
        <f t="shared" si="4"/>
        <v>3.6513925628160901</v>
      </c>
      <c r="K65">
        <f t="shared" si="5"/>
        <v>0.29666697228470756</v>
      </c>
      <c r="L65">
        <v>0.29272007238617037</v>
      </c>
      <c r="M65">
        <f t="shared" si="6"/>
        <v>-0.53354749612560826</v>
      </c>
      <c r="N65" s="9">
        <v>6.5685645391877164E-4</v>
      </c>
      <c r="O65">
        <f t="shared" si="7"/>
        <v>-3.1825295285868749</v>
      </c>
      <c r="P65">
        <v>2.3059783829112845E-3</v>
      </c>
      <c r="Q65">
        <f t="shared" si="8"/>
        <v>433.65540952621842</v>
      </c>
      <c r="R65">
        <f t="shared" si="9"/>
        <v>2.6371447682582962</v>
      </c>
      <c r="S65">
        <f t="shared" si="10"/>
        <v>5.2867109854943219</v>
      </c>
      <c r="T65" s="15">
        <f t="shared" si="11"/>
        <v>1.6651963106360494</v>
      </c>
      <c r="U65">
        <f t="shared" si="12"/>
        <v>4.4150760035911931</v>
      </c>
      <c r="V65" s="15">
        <f t="shared" si="13"/>
        <v>1.4850250487641918</v>
      </c>
      <c r="W65">
        <f t="shared" si="14"/>
        <v>3.1838117405430038</v>
      </c>
      <c r="X65" s="15">
        <f t="shared" si="15"/>
        <v>1.1580791395202028</v>
      </c>
    </row>
    <row r="66" spans="1:24" x14ac:dyDescent="0.25">
      <c r="B66">
        <v>450</v>
      </c>
      <c r="C66">
        <f t="shared" si="16"/>
        <v>723.15</v>
      </c>
      <c r="D66">
        <f t="shared" si="17"/>
        <v>1.3828389684021296</v>
      </c>
      <c r="E66" s="2">
        <v>1.4735712501915701</v>
      </c>
      <c r="F66">
        <f t="shared" si="0"/>
        <v>3.9909283752107276</v>
      </c>
      <c r="G66">
        <f t="shared" si="1"/>
        <v>5.5188112773431897</v>
      </c>
      <c r="H66">
        <f t="shared" si="2"/>
        <v>1.9604641876053637</v>
      </c>
      <c r="I66">
        <f t="shared" si="3"/>
        <v>0.7053630345021592</v>
      </c>
      <c r="J66">
        <f t="shared" si="4"/>
        <v>3.6513925628160901</v>
      </c>
      <c r="K66">
        <f t="shared" si="5"/>
        <v>0.37871550226734113</v>
      </c>
      <c r="L66">
        <v>0.29272007238617037</v>
      </c>
      <c r="M66">
        <f t="shared" si="6"/>
        <v>-0.53354749612560826</v>
      </c>
      <c r="N66" s="9">
        <v>6.5685645391877164E-4</v>
      </c>
      <c r="O66">
        <f t="shared" si="7"/>
        <v>-3.1825295285868749</v>
      </c>
      <c r="P66">
        <v>2.3059783829112845E-3</v>
      </c>
      <c r="Q66">
        <f t="shared" si="8"/>
        <v>433.65540952621842</v>
      </c>
      <c r="R66">
        <f t="shared" si="9"/>
        <v>2.6371447682582962</v>
      </c>
      <c r="S66">
        <f t="shared" si="10"/>
        <v>6.482358773468798</v>
      </c>
      <c r="T66" s="15">
        <f t="shared" si="11"/>
        <v>1.8690844523806105</v>
      </c>
      <c r="U66">
        <f t="shared" si="12"/>
        <v>4.5678925630890337</v>
      </c>
      <c r="V66" s="15">
        <f t="shared" si="13"/>
        <v>1.5190519526132504</v>
      </c>
      <c r="W66">
        <f t="shared" si="14"/>
        <v>3.2658602705256374</v>
      </c>
      <c r="X66" s="15">
        <f t="shared" si="15"/>
        <v>1.183523210572929</v>
      </c>
    </row>
    <row r="67" spans="1:24" x14ac:dyDescent="0.25">
      <c r="A67" t="s">
        <v>42</v>
      </c>
      <c r="B67">
        <v>650</v>
      </c>
      <c r="C67">
        <f t="shared" si="16"/>
        <v>923.15</v>
      </c>
      <c r="D67">
        <f t="shared" si="17"/>
        <v>1.0832475762335483</v>
      </c>
      <c r="E67" s="2">
        <v>1.4782086472020477</v>
      </c>
      <c r="F67">
        <f t="shared" si="0"/>
        <v>3.9960295119222526</v>
      </c>
      <c r="G67">
        <f t="shared" si="1"/>
        <v>4.3286892833475088</v>
      </c>
      <c r="H67">
        <f t="shared" si="2"/>
        <v>1.9630147559611262</v>
      </c>
      <c r="I67">
        <f t="shared" si="3"/>
        <v>0.55182854481558463</v>
      </c>
      <c r="J67">
        <f t="shared" si="4"/>
        <v>3.6590442678833783</v>
      </c>
      <c r="K67">
        <f t="shared" si="5"/>
        <v>0.2960465894718915</v>
      </c>
      <c r="L67">
        <v>0.30195493116186667</v>
      </c>
      <c r="M67">
        <f t="shared" si="6"/>
        <v>-0.52005787362678135</v>
      </c>
      <c r="N67" s="9">
        <v>5.7583692762380246E-4</v>
      </c>
      <c r="O67">
        <f t="shared" si="7"/>
        <v>-3.2397004878618856</v>
      </c>
      <c r="P67">
        <v>1.9388128920195999E-3</v>
      </c>
      <c r="Q67">
        <f t="shared" si="8"/>
        <v>515.77952886331991</v>
      </c>
      <c r="R67">
        <f t="shared" si="9"/>
        <v>2.7124641011246657</v>
      </c>
      <c r="S67">
        <f t="shared" si="10"/>
        <v>5.2787471569742896</v>
      </c>
      <c r="T67" s="15">
        <f t="shared" si="11"/>
        <v>1.6636887886865275</v>
      </c>
      <c r="U67">
        <f t="shared" si="12"/>
        <v>4.4715290326774699</v>
      </c>
      <c r="V67" s="15">
        <f t="shared" si="13"/>
        <v>1.4977304156103648</v>
      </c>
      <c r="W67">
        <f t="shared" si="14"/>
        <v>3.2585106905965571</v>
      </c>
      <c r="X67" s="15">
        <f t="shared" si="15"/>
        <v>1.1812702476185994</v>
      </c>
    </row>
    <row r="68" spans="1:24" x14ac:dyDescent="0.25">
      <c r="B68">
        <v>450</v>
      </c>
      <c r="C68">
        <f t="shared" si="16"/>
        <v>723.15</v>
      </c>
      <c r="D68">
        <f t="shared" si="17"/>
        <v>1.3828389684021296</v>
      </c>
      <c r="E68" s="2">
        <v>1.4782086472020477</v>
      </c>
      <c r="F68">
        <f t="shared" si="0"/>
        <v>3.9960295119222526</v>
      </c>
      <c r="G68">
        <f t="shared" si="1"/>
        <v>5.525865327971033</v>
      </c>
      <c r="H68">
        <f t="shared" si="2"/>
        <v>1.9630147559611262</v>
      </c>
      <c r="I68">
        <f t="shared" si="3"/>
        <v>0.70444654794511086</v>
      </c>
      <c r="J68">
        <f t="shared" si="4"/>
        <v>3.6590442678833783</v>
      </c>
      <c r="K68">
        <f t="shared" si="5"/>
        <v>0.3779235415487473</v>
      </c>
      <c r="L68">
        <v>0.30195493116186667</v>
      </c>
      <c r="M68">
        <f t="shared" si="6"/>
        <v>-0.52005787362678135</v>
      </c>
      <c r="N68" s="9">
        <v>5.7583692762380246E-4</v>
      </c>
      <c r="O68">
        <f t="shared" si="7"/>
        <v>-3.2397004878618856</v>
      </c>
      <c r="P68">
        <v>1.9388128920195999E-3</v>
      </c>
      <c r="Q68">
        <f t="shared" si="8"/>
        <v>515.77952886331991</v>
      </c>
      <c r="R68">
        <f t="shared" si="9"/>
        <v>2.7124641011246657</v>
      </c>
      <c r="S68">
        <f t="shared" si="10"/>
        <v>6.4759232015978139</v>
      </c>
      <c r="T68" s="15">
        <f t="shared" si="11"/>
        <v>1.868091176819471</v>
      </c>
      <c r="U68">
        <f t="shared" si="12"/>
        <v>4.6241470358069963</v>
      </c>
      <c r="V68" s="15">
        <f t="shared" si="13"/>
        <v>1.531291929265685</v>
      </c>
      <c r="W68">
        <f t="shared" si="14"/>
        <v>3.3403876426734129</v>
      </c>
      <c r="X68" s="15">
        <f t="shared" si="15"/>
        <v>1.2060868609347519</v>
      </c>
    </row>
    <row r="69" spans="1:24" s="5" customFormat="1" x14ac:dyDescent="0.25">
      <c r="A69" s="5" t="s">
        <v>53</v>
      </c>
      <c r="B69" s="5">
        <v>650</v>
      </c>
      <c r="C69" s="5">
        <f t="shared" si="16"/>
        <v>923.15</v>
      </c>
      <c r="D69" s="5">
        <f t="shared" si="17"/>
        <v>1.0832475762335483</v>
      </c>
      <c r="E69" s="6">
        <v>1.4747352354148897</v>
      </c>
      <c r="F69" s="5">
        <f t="shared" si="0"/>
        <v>3.9922087589563788</v>
      </c>
      <c r="G69" s="5">
        <f t="shared" si="1"/>
        <v>4.3245504619578394</v>
      </c>
      <c r="H69">
        <f t="shared" si="2"/>
        <v>1.9611043794781893</v>
      </c>
      <c r="I69">
        <f t="shared" si="3"/>
        <v>0.55236609920874213</v>
      </c>
      <c r="J69">
        <f t="shared" si="4"/>
        <v>3.6533131384345676</v>
      </c>
      <c r="K69">
        <f t="shared" si="5"/>
        <v>0.29651101211042541</v>
      </c>
      <c r="L69" s="5">
        <v>0.29593008572846097</v>
      </c>
      <c r="M69" s="5">
        <f t="shared" si="6"/>
        <v>-0.52881088005176502</v>
      </c>
      <c r="N69" s="10">
        <v>8.3079586909014236E-4</v>
      </c>
      <c r="O69" s="5">
        <f t="shared" si="7"/>
        <v>-3.0805056715445169</v>
      </c>
      <c r="P69" s="5">
        <v>2.8894353633791424E-3</v>
      </c>
      <c r="Q69" s="5">
        <f t="shared" si="8"/>
        <v>346.08837860644098</v>
      </c>
      <c r="R69" s="5">
        <f t="shared" si="9"/>
        <v>2.5391870162492478</v>
      </c>
      <c r="S69" s="5">
        <f t="shared" si="10"/>
        <v>5.2833613420096039</v>
      </c>
      <c r="T69" s="16">
        <f t="shared" si="11"/>
        <v>1.6645625129678669</v>
      </c>
      <c r="U69" s="5">
        <f t="shared" si="12"/>
        <v>4.3128717707532589</v>
      </c>
      <c r="V69" s="16">
        <f t="shared" si="13"/>
        <v>1.4616039863527075</v>
      </c>
      <c r="W69" s="5">
        <f t="shared" si="14"/>
        <v>3.0856980283596731</v>
      </c>
      <c r="X69" s="16">
        <f t="shared" si="15"/>
        <v>1.1267778970337841</v>
      </c>
    </row>
    <row r="70" spans="1:24" s="3" customFormat="1" x14ac:dyDescent="0.25">
      <c r="B70" s="3">
        <v>450</v>
      </c>
      <c r="C70" s="3">
        <f t="shared" si="16"/>
        <v>723.15</v>
      </c>
      <c r="D70" s="3">
        <f t="shared" si="17"/>
        <v>1.3828389684021296</v>
      </c>
      <c r="E70" s="4">
        <v>1.4747352354148897</v>
      </c>
      <c r="F70" s="3">
        <f t="shared" si="0"/>
        <v>3.9922087589563788</v>
      </c>
      <c r="G70" s="3">
        <f t="shared" si="1"/>
        <v>5.5205818418811852</v>
      </c>
      <c r="H70">
        <f t="shared" si="2"/>
        <v>1.9611043794781893</v>
      </c>
      <c r="I70">
        <f t="shared" si="3"/>
        <v>0.70513277257076723</v>
      </c>
      <c r="J70">
        <f t="shared" si="4"/>
        <v>3.6533131384345676</v>
      </c>
      <c r="K70">
        <f t="shared" si="5"/>
        <v>0.37851640853175578</v>
      </c>
      <c r="L70" s="3">
        <v>0.29593008572846097</v>
      </c>
      <c r="M70" s="3">
        <f t="shared" si="6"/>
        <v>-0.52881088005176502</v>
      </c>
      <c r="N70" s="11">
        <v>8.3079586909014236E-4</v>
      </c>
      <c r="O70" s="3">
        <f t="shared" si="7"/>
        <v>-3.0805056715445169</v>
      </c>
      <c r="P70" s="3">
        <v>2.8894353633791424E-3</v>
      </c>
      <c r="Q70" s="3">
        <f t="shared" si="8"/>
        <v>346.08837860644098</v>
      </c>
      <c r="R70" s="3">
        <f t="shared" si="9"/>
        <v>2.5391870162492478</v>
      </c>
      <c r="S70" s="3">
        <f t="shared" si="10"/>
        <v>6.4793927219329497</v>
      </c>
      <c r="T70" s="17">
        <f t="shared" si="11"/>
        <v>1.8686267902214999</v>
      </c>
      <c r="U70" s="3">
        <f t="shared" si="12"/>
        <v>4.4656384441152843</v>
      </c>
      <c r="V70" s="17">
        <f t="shared" si="13"/>
        <v>1.4964121927102134</v>
      </c>
      <c r="W70" s="3">
        <f t="shared" si="14"/>
        <v>3.1677034247810036</v>
      </c>
      <c r="X70" s="17">
        <f t="shared" si="15"/>
        <v>1.153006853654849</v>
      </c>
    </row>
    <row r="71" spans="1:24" s="5" customFormat="1" x14ac:dyDescent="0.25">
      <c r="E71" s="6"/>
      <c r="F71"/>
      <c r="G71"/>
      <c r="H71"/>
      <c r="I71"/>
      <c r="J71"/>
      <c r="K71"/>
      <c r="M71"/>
      <c r="N71" s="10"/>
      <c r="O71"/>
      <c r="Q71"/>
      <c r="R71"/>
      <c r="S71"/>
      <c r="T71" s="15"/>
      <c r="U71"/>
      <c r="V71" s="15"/>
      <c r="W71"/>
      <c r="X71" s="15"/>
    </row>
    <row r="72" spans="1:24" s="5" customFormat="1" ht="18.75" x14ac:dyDescent="0.3">
      <c r="A72" s="7" t="s">
        <v>54</v>
      </c>
      <c r="E72" s="6"/>
      <c r="F72"/>
      <c r="G72"/>
      <c r="H72"/>
      <c r="I72"/>
      <c r="J72"/>
      <c r="K72"/>
      <c r="M72"/>
      <c r="N72" s="10"/>
      <c r="O72"/>
      <c r="Q72"/>
      <c r="R72"/>
      <c r="S72"/>
      <c r="T72" s="15"/>
      <c r="U72"/>
      <c r="V72" s="15"/>
      <c r="W72"/>
      <c r="X72" s="15"/>
    </row>
    <row r="73" spans="1:24" x14ac:dyDescent="0.25">
      <c r="A73" t="s">
        <v>45</v>
      </c>
      <c r="B73">
        <v>650</v>
      </c>
      <c r="C73">
        <f t="shared" si="16"/>
        <v>923.15</v>
      </c>
      <c r="D73">
        <f t="shared" si="17"/>
        <v>1.0832475762335483</v>
      </c>
      <c r="E73" s="2">
        <v>1.6484592245340126</v>
      </c>
      <c r="F73">
        <f t="shared" si="0"/>
        <v>4.1833051469874141</v>
      </c>
      <c r="G73">
        <f t="shared" si="1"/>
        <v>4.531555161119444</v>
      </c>
      <c r="H73">
        <f t="shared" si="2"/>
        <v>2.0566525734937069</v>
      </c>
      <c r="I73">
        <f t="shared" si="3"/>
        <v>0.52670421353344976</v>
      </c>
      <c r="J73">
        <f t="shared" si="4"/>
        <v>3.9399577204811207</v>
      </c>
      <c r="K73">
        <f t="shared" si="5"/>
        <v>0.27493888338001493</v>
      </c>
      <c r="L73">
        <v>0.42067217633290754</v>
      </c>
      <c r="M73">
        <f t="shared" si="6"/>
        <v>-0.37605621169274556</v>
      </c>
      <c r="N73" s="9">
        <v>1.9068311996526417E-3</v>
      </c>
      <c r="O73">
        <f t="shared" si="7"/>
        <v>-2.7196877507422013</v>
      </c>
      <c r="P73">
        <v>4.542798347243083E-3</v>
      </c>
      <c r="Q73">
        <f t="shared" si="8"/>
        <v>220.12863516314263</v>
      </c>
      <c r="R73">
        <f t="shared" si="9"/>
        <v>2.3426765408924624</v>
      </c>
      <c r="S73">
        <f t="shared" si="10"/>
        <v>5.337611372812189</v>
      </c>
      <c r="T73" s="15">
        <f t="shared" si="11"/>
        <v>1.6747782444376933</v>
      </c>
      <c r="U73">
        <f t="shared" si="12"/>
        <v>3.9263919642756511</v>
      </c>
      <c r="V73" s="15">
        <f t="shared" si="13"/>
        <v>1.3677209289440488</v>
      </c>
      <c r="W73">
        <f t="shared" si="14"/>
        <v>2.8676154242724774</v>
      </c>
      <c r="X73" s="15">
        <f t="shared" si="15"/>
        <v>1.0534808217910407</v>
      </c>
    </row>
    <row r="74" spans="1:24" x14ac:dyDescent="0.25">
      <c r="B74">
        <v>450</v>
      </c>
      <c r="C74">
        <f t="shared" si="16"/>
        <v>723.15</v>
      </c>
      <c r="D74">
        <f t="shared" si="17"/>
        <v>1.3828389684021296</v>
      </c>
      <c r="E74" s="2">
        <v>1.6484592245340126</v>
      </c>
      <c r="F74">
        <f t="shared" si="0"/>
        <v>4.1833051469874141</v>
      </c>
      <c r="G74">
        <f t="shared" si="1"/>
        <v>5.7848373739713947</v>
      </c>
      <c r="H74">
        <f t="shared" si="2"/>
        <v>2.0566525734937069</v>
      </c>
      <c r="I74">
        <f t="shared" si="3"/>
        <v>0.6723736357925798</v>
      </c>
      <c r="J74">
        <f t="shared" si="4"/>
        <v>3.9399577204811207</v>
      </c>
      <c r="K74">
        <f t="shared" si="5"/>
        <v>0.35097812375338555</v>
      </c>
      <c r="L74">
        <v>0.42067217633290754</v>
      </c>
      <c r="M74">
        <f t="shared" si="6"/>
        <v>-0.37605621169274556</v>
      </c>
      <c r="N74" s="9">
        <v>1.9068311996526417E-3</v>
      </c>
      <c r="O74">
        <f t="shared" si="7"/>
        <v>-2.7196877507422013</v>
      </c>
      <c r="P74">
        <v>4.542798347243083E-3</v>
      </c>
      <c r="Q74">
        <f t="shared" si="8"/>
        <v>220.12863516314263</v>
      </c>
      <c r="R74">
        <f t="shared" si="9"/>
        <v>2.3426765408924624</v>
      </c>
      <c r="S74">
        <f t="shared" si="10"/>
        <v>6.5908935856641397</v>
      </c>
      <c r="T74" s="15">
        <f t="shared" si="11"/>
        <v>1.8856889365395677</v>
      </c>
      <c r="U74">
        <f t="shared" si="12"/>
        <v>4.0720613865347808</v>
      </c>
      <c r="V74" s="15">
        <f t="shared" si="13"/>
        <v>1.4041493544132697</v>
      </c>
      <c r="W74">
        <f t="shared" si="14"/>
        <v>2.9436546646458481</v>
      </c>
      <c r="X74" s="15">
        <f t="shared" si="15"/>
        <v>1.0796518925752243</v>
      </c>
    </row>
    <row r="75" spans="1:24" x14ac:dyDescent="0.25">
      <c r="A75" t="s">
        <v>46</v>
      </c>
      <c r="B75">
        <v>650</v>
      </c>
      <c r="C75">
        <f t="shared" si="16"/>
        <v>923.15</v>
      </c>
      <c r="D75">
        <f t="shared" si="17"/>
        <v>1.0832475762335483</v>
      </c>
      <c r="E75" s="2">
        <v>1.6417795570028826</v>
      </c>
      <c r="F75">
        <f t="shared" si="0"/>
        <v>4.1759575127031709</v>
      </c>
      <c r="G75">
        <f t="shared" si="1"/>
        <v>4.5235958540899865</v>
      </c>
      <c r="H75">
        <f t="shared" si="2"/>
        <v>2.0529787563515853</v>
      </c>
      <c r="I75">
        <f t="shared" si="3"/>
        <v>0.52764675371440395</v>
      </c>
      <c r="J75">
        <f t="shared" si="4"/>
        <v>3.9289362690547565</v>
      </c>
      <c r="K75">
        <f t="shared" si="5"/>
        <v>0.27571014189399451</v>
      </c>
      <c r="L75">
        <v>0.42292027322972003</v>
      </c>
      <c r="M75">
        <f t="shared" si="6"/>
        <v>-0.37374149588699501</v>
      </c>
      <c r="N75" s="9">
        <v>1.8324425946117454E-3</v>
      </c>
      <c r="O75">
        <f t="shared" si="7"/>
        <v>-2.736969621725772</v>
      </c>
      <c r="P75">
        <v>4.4136003894321577E-3</v>
      </c>
      <c r="Q75">
        <f t="shared" si="8"/>
        <v>226.57239255152808</v>
      </c>
      <c r="R75">
        <f t="shared" si="9"/>
        <v>2.3552069907305255</v>
      </c>
      <c r="S75">
        <f t="shared" si="10"/>
        <v>5.3273373499769816</v>
      </c>
      <c r="T75" s="15">
        <f t="shared" si="11"/>
        <v>1.6728515542527762</v>
      </c>
      <c r="U75">
        <f t="shared" si="12"/>
        <v>3.9446163754401757</v>
      </c>
      <c r="V75" s="15">
        <f t="shared" si="13"/>
        <v>1.3723517063349782</v>
      </c>
      <c r="W75">
        <f t="shared" si="14"/>
        <v>2.88091713262452</v>
      </c>
      <c r="X75" s="15">
        <f t="shared" si="15"/>
        <v>1.0581086922817469</v>
      </c>
    </row>
    <row r="76" spans="1:24" x14ac:dyDescent="0.25">
      <c r="B76">
        <v>450</v>
      </c>
      <c r="C76">
        <f t="shared" si="16"/>
        <v>723.15</v>
      </c>
      <c r="D76">
        <f t="shared" si="17"/>
        <v>1.3828389684021296</v>
      </c>
      <c r="E76" s="2">
        <v>1.6417795570028826</v>
      </c>
      <c r="F76">
        <f t="shared" si="0"/>
        <v>4.1759575127031709</v>
      </c>
      <c r="G76">
        <f t="shared" si="1"/>
        <v>5.7746767789575761</v>
      </c>
      <c r="H76">
        <f t="shared" si="2"/>
        <v>2.0529787563515853</v>
      </c>
      <c r="I76">
        <f t="shared" si="3"/>
        <v>0.67357685223183572</v>
      </c>
      <c r="J76">
        <f t="shared" si="4"/>
        <v>3.9289362690547565</v>
      </c>
      <c r="K76">
        <f t="shared" si="5"/>
        <v>0.35196268753293369</v>
      </c>
      <c r="L76">
        <v>0.42292027322972003</v>
      </c>
      <c r="M76">
        <f t="shared" si="6"/>
        <v>-0.37374149588699501</v>
      </c>
      <c r="N76" s="9">
        <v>1.8324425946117454E-3</v>
      </c>
      <c r="O76">
        <f t="shared" si="7"/>
        <v>-2.736969621725772</v>
      </c>
      <c r="P76">
        <v>4.4136003894321577E-3</v>
      </c>
      <c r="Q76">
        <f t="shared" si="8"/>
        <v>226.57239255152808</v>
      </c>
      <c r="R76">
        <f t="shared" si="9"/>
        <v>2.3552069907305255</v>
      </c>
      <c r="S76">
        <f t="shared" si="10"/>
        <v>6.5784182748445712</v>
      </c>
      <c r="T76" s="15">
        <f t="shared" si="11"/>
        <v>1.883794332678195</v>
      </c>
      <c r="U76">
        <f t="shared" si="12"/>
        <v>4.0905464739576072</v>
      </c>
      <c r="V76" s="15">
        <f t="shared" si="13"/>
        <v>1.4086785733439673</v>
      </c>
      <c r="W76">
        <f t="shared" si="14"/>
        <v>2.9571696782634591</v>
      </c>
      <c r="X76" s="15">
        <f t="shared" si="15"/>
        <v>1.0842326211190434</v>
      </c>
    </row>
    <row r="77" spans="1:24" x14ac:dyDescent="0.25">
      <c r="A77" t="s">
        <v>47</v>
      </c>
      <c r="B77">
        <v>650</v>
      </c>
      <c r="C77">
        <f t="shared" si="16"/>
        <v>923.15</v>
      </c>
      <c r="D77">
        <f t="shared" si="17"/>
        <v>1.0832475762335483</v>
      </c>
      <c r="E77" s="2">
        <v>1.6717797442630657</v>
      </c>
      <c r="F77">
        <f t="shared" si="0"/>
        <v>4.2089577186893727</v>
      </c>
      <c r="G77">
        <f t="shared" si="1"/>
        <v>4.5593432472397479</v>
      </c>
      <c r="H77">
        <f t="shared" si="2"/>
        <v>2.0694788593446862</v>
      </c>
      <c r="I77">
        <f t="shared" si="3"/>
        <v>0.52343978839994798</v>
      </c>
      <c r="J77">
        <f t="shared" si="4"/>
        <v>3.9784365780340583</v>
      </c>
      <c r="K77">
        <f t="shared" si="5"/>
        <v>0.27227971465334616</v>
      </c>
      <c r="L77">
        <v>0.46526466962530821</v>
      </c>
      <c r="M77">
        <f t="shared" si="6"/>
        <v>-0.33229992483473381</v>
      </c>
      <c r="N77" s="9">
        <v>8.8685445765683058E-4</v>
      </c>
      <c r="O77">
        <f t="shared" si="7"/>
        <v>-3.0521476467103406</v>
      </c>
      <c r="P77">
        <v>1.9313563050588844E-3</v>
      </c>
      <c r="Q77">
        <f t="shared" si="8"/>
        <v>517.77085221440348</v>
      </c>
      <c r="R77">
        <f t="shared" si="9"/>
        <v>2.7141375982835818</v>
      </c>
      <c r="S77">
        <f t="shared" si="10"/>
        <v>5.3216431720744817</v>
      </c>
      <c r="T77" s="15">
        <f t="shared" si="11"/>
        <v>1.6717821225952756</v>
      </c>
      <c r="U77">
        <f t="shared" si="12"/>
        <v>4.2555874351102885</v>
      </c>
      <c r="V77" s="15">
        <f t="shared" si="13"/>
        <v>1.4482328101015014</v>
      </c>
      <c r="W77">
        <f t="shared" si="14"/>
        <v>3.2364173129369282</v>
      </c>
      <c r="X77" s="15">
        <f t="shared" si="15"/>
        <v>1.1744669503801166</v>
      </c>
    </row>
    <row r="78" spans="1:24" x14ac:dyDescent="0.25">
      <c r="B78">
        <v>450</v>
      </c>
      <c r="C78">
        <f t="shared" si="16"/>
        <v>723.15</v>
      </c>
      <c r="D78">
        <f t="shared" si="17"/>
        <v>1.3828389684021296</v>
      </c>
      <c r="E78" s="2">
        <v>1.6717797442630657</v>
      </c>
      <c r="F78">
        <f t="shared" si="0"/>
        <v>4.2089577186893727</v>
      </c>
      <c r="G78">
        <f t="shared" si="1"/>
        <v>5.8203107497605933</v>
      </c>
      <c r="H78">
        <f t="shared" si="2"/>
        <v>2.0694788593446862</v>
      </c>
      <c r="I78">
        <f t="shared" si="3"/>
        <v>0.6682063758022706</v>
      </c>
      <c r="J78">
        <f t="shared" si="4"/>
        <v>3.9784365780340583</v>
      </c>
      <c r="K78">
        <f t="shared" si="5"/>
        <v>0.34758351459895798</v>
      </c>
      <c r="L78">
        <v>0.46526466962530821</v>
      </c>
      <c r="M78">
        <f t="shared" si="6"/>
        <v>-0.33229992483473381</v>
      </c>
      <c r="N78" s="9">
        <v>8.8685445765683058E-4</v>
      </c>
      <c r="O78">
        <f t="shared" si="7"/>
        <v>-3.0521476467103406</v>
      </c>
      <c r="P78">
        <v>1.9313563050588844E-3</v>
      </c>
      <c r="Q78">
        <f t="shared" si="8"/>
        <v>517.77085221440348</v>
      </c>
      <c r="R78">
        <f t="shared" si="9"/>
        <v>2.7141375982835818</v>
      </c>
      <c r="S78">
        <f t="shared" si="10"/>
        <v>6.582610674595327</v>
      </c>
      <c r="T78" s="15">
        <f t="shared" si="11"/>
        <v>1.8844314257062045</v>
      </c>
      <c r="U78">
        <f t="shared" si="12"/>
        <v>4.4003540225126114</v>
      </c>
      <c r="V78" s="15">
        <f t="shared" si="13"/>
        <v>1.4816849973494677</v>
      </c>
      <c r="W78">
        <f t="shared" si="14"/>
        <v>3.3117211128825397</v>
      </c>
      <c r="X78" s="15">
        <f t="shared" si="15"/>
        <v>1.1974680279300269</v>
      </c>
    </row>
    <row r="79" spans="1:24" s="5" customFormat="1" x14ac:dyDescent="0.25">
      <c r="A79" s="5" t="s">
        <v>52</v>
      </c>
      <c r="B79" s="5">
        <v>650</v>
      </c>
      <c r="C79" s="5">
        <f t="shared" si="16"/>
        <v>923.15</v>
      </c>
      <c r="D79" s="5">
        <f t="shared" si="17"/>
        <v>1.0832475762335483</v>
      </c>
      <c r="E79" s="6">
        <v>1.6569189896119769</v>
      </c>
      <c r="F79" s="5">
        <f t="shared" si="0"/>
        <v>4.1926108885731743</v>
      </c>
      <c r="G79" s="5">
        <f t="shared" si="1"/>
        <v>4.5416355831372739</v>
      </c>
      <c r="H79" s="5">
        <f t="shared" si="2"/>
        <v>2.061305444286587</v>
      </c>
      <c r="I79" s="5">
        <f t="shared" si="3"/>
        <v>0.52551531323804257</v>
      </c>
      <c r="J79" s="5">
        <f t="shared" si="4"/>
        <v>3.9539163328597615</v>
      </c>
      <c r="K79" s="5">
        <f t="shared" si="5"/>
        <v>0.27396825957874138</v>
      </c>
      <c r="L79" s="5">
        <v>0.44050225105587304</v>
      </c>
      <c r="M79" s="5">
        <f t="shared" si="6"/>
        <v>-0.35605186791334942</v>
      </c>
      <c r="N79" s="10">
        <v>1.447665650536397E-3</v>
      </c>
      <c r="O79" s="5">
        <f t="shared" si="7"/>
        <v>-2.8393317301927481</v>
      </c>
      <c r="P79" s="5">
        <v>3.3820995825067164E-3</v>
      </c>
      <c r="Q79" s="5">
        <f t="shared" si="8"/>
        <v>295.67432170605349</v>
      </c>
      <c r="R79" s="5">
        <f t="shared" si="9"/>
        <v>2.4708136091875805</v>
      </c>
      <c r="S79" s="5">
        <f t="shared" si="10"/>
        <v>5.3276874510506227</v>
      </c>
      <c r="T79" s="16">
        <f t="shared" si="11"/>
        <v>1.6729172699278319</v>
      </c>
      <c r="U79" s="5">
        <f t="shared" si="12"/>
        <v>4.0448470434307904</v>
      </c>
      <c r="V79" s="16">
        <f t="shared" si="13"/>
        <v>1.397443736057745</v>
      </c>
      <c r="W79" s="5">
        <f t="shared" si="14"/>
        <v>2.9947818687663217</v>
      </c>
      <c r="X79" s="16">
        <f t="shared" si="15"/>
        <v>1.0968713971174933</v>
      </c>
    </row>
    <row r="80" spans="1:24" s="3" customFormat="1" x14ac:dyDescent="0.25">
      <c r="B80" s="3">
        <v>450</v>
      </c>
      <c r="C80" s="3">
        <f t="shared" si="16"/>
        <v>723.15</v>
      </c>
      <c r="D80" s="3">
        <f t="shared" si="17"/>
        <v>1.3828389684021296</v>
      </c>
      <c r="E80" s="4">
        <v>1.6569189896119769</v>
      </c>
      <c r="F80" s="3">
        <f t="shared" si="0"/>
        <v>4.1926108885731743</v>
      </c>
      <c r="G80" s="3">
        <f t="shared" si="1"/>
        <v>5.7977057160660648</v>
      </c>
      <c r="H80" s="3">
        <f t="shared" si="2"/>
        <v>2.061305444286587</v>
      </c>
      <c r="I80" s="3">
        <f t="shared" si="3"/>
        <v>0.67085592396556593</v>
      </c>
      <c r="J80" s="3">
        <f t="shared" si="4"/>
        <v>3.9539163328597615</v>
      </c>
      <c r="K80" s="3">
        <f t="shared" si="5"/>
        <v>0.34973905666890004</v>
      </c>
      <c r="L80" s="3">
        <v>0.44050225105587304</v>
      </c>
      <c r="M80" s="3">
        <f t="shared" si="6"/>
        <v>-0.35605186791334942</v>
      </c>
      <c r="N80" s="11">
        <v>1.447665650536397E-3</v>
      </c>
      <c r="O80" s="3">
        <f t="shared" si="7"/>
        <v>-2.8393317301927481</v>
      </c>
      <c r="P80" s="3">
        <v>3.3820995825067164E-3</v>
      </c>
      <c r="Q80" s="3">
        <f t="shared" si="8"/>
        <v>295.67432170605349</v>
      </c>
      <c r="R80" s="3">
        <f t="shared" si="9"/>
        <v>2.4708136091875805</v>
      </c>
      <c r="S80" s="3">
        <f t="shared" si="10"/>
        <v>6.5837575839794136</v>
      </c>
      <c r="T80" s="17">
        <f t="shared" si="11"/>
        <v>1.884605643738765</v>
      </c>
      <c r="U80" s="3">
        <f t="shared" si="12"/>
        <v>4.1901876541583141</v>
      </c>
      <c r="V80" s="17">
        <f t="shared" si="13"/>
        <v>1.4327455191264764</v>
      </c>
      <c r="W80" s="3">
        <f t="shared" si="14"/>
        <v>3.0705526658564803</v>
      </c>
      <c r="X80" s="17">
        <f t="shared" si="15"/>
        <v>1.1218575668488109</v>
      </c>
    </row>
    <row r="81" spans="1:24" x14ac:dyDescent="0.25">
      <c r="A81" t="s">
        <v>34</v>
      </c>
      <c r="B81">
        <v>650</v>
      </c>
      <c r="C81">
        <f t="shared" ref="C81:C90" si="70">B81+273.15</f>
        <v>923.15</v>
      </c>
      <c r="D81">
        <f t="shared" ref="D81:D90" si="71">1000/C81</f>
        <v>1.0832475762335483</v>
      </c>
      <c r="E81" s="2">
        <v>1.5205545984596389</v>
      </c>
      <c r="F81">
        <f t="shared" si="0"/>
        <v>4.0426100583056028</v>
      </c>
      <c r="G81">
        <f t="shared" si="1"/>
        <v>4.3791475473169079</v>
      </c>
      <c r="H81">
        <f t="shared" si="2"/>
        <v>1.9863050291528013</v>
      </c>
      <c r="I81">
        <f t="shared" si="3"/>
        <v>0.54535811989338567</v>
      </c>
      <c r="J81">
        <f t="shared" si="4"/>
        <v>3.7289150874584038</v>
      </c>
      <c r="K81">
        <f t="shared" si="5"/>
        <v>0.29049939481777809</v>
      </c>
      <c r="L81">
        <v>0.27402671422129232</v>
      </c>
      <c r="M81">
        <f t="shared" si="6"/>
        <v>-0.56220709676589231</v>
      </c>
      <c r="N81" s="9">
        <v>5.8559845955470885E-4</v>
      </c>
      <c r="O81">
        <f t="shared" si="7"/>
        <v>-3.2324000743809647</v>
      </c>
      <c r="P81">
        <v>2.2119090626472691E-3</v>
      </c>
      <c r="Q81">
        <f t="shared" si="8"/>
        <v>452.09815217411085</v>
      </c>
      <c r="R81">
        <f t="shared" si="9"/>
        <v>2.6552327319795999</v>
      </c>
      <c r="S81">
        <f t="shared" si="10"/>
        <v>5.3713546440827997</v>
      </c>
      <c r="T81" s="15">
        <f t="shared" si="11"/>
        <v>1.681080138176132</v>
      </c>
      <c r="U81">
        <f t="shared" si="12"/>
        <v>4.4577581942743505</v>
      </c>
      <c r="V81" s="15">
        <f t="shared" si="13"/>
        <v>1.4946459926389213</v>
      </c>
      <c r="W81">
        <f t="shared" si="14"/>
        <v>3.1957321267973779</v>
      </c>
      <c r="X81" s="15">
        <f t="shared" si="15"/>
        <v>1.1618162092465925</v>
      </c>
    </row>
    <row r="82" spans="1:24" x14ac:dyDescent="0.25">
      <c r="B82">
        <v>450</v>
      </c>
      <c r="C82">
        <f t="shared" si="70"/>
        <v>723.15</v>
      </c>
      <c r="D82">
        <f t="shared" si="71"/>
        <v>1.3828389684021296</v>
      </c>
      <c r="E82" s="2">
        <v>1.5205545984596389</v>
      </c>
      <c r="F82">
        <f t="shared" si="0"/>
        <v>4.0426100583056028</v>
      </c>
      <c r="G82">
        <f t="shared" si="1"/>
        <v>5.5902787226793924</v>
      </c>
      <c r="H82">
        <f t="shared" si="2"/>
        <v>1.9863050291528013</v>
      </c>
      <c r="I82">
        <f t="shared" si="3"/>
        <v>0.69618661187800446</v>
      </c>
      <c r="J82">
        <f t="shared" si="4"/>
        <v>3.7289150874584038</v>
      </c>
      <c r="K82">
        <f t="shared" si="5"/>
        <v>0.37084217150802989</v>
      </c>
      <c r="L82">
        <v>0.27402671422129232</v>
      </c>
      <c r="M82">
        <f t="shared" si="6"/>
        <v>-0.56220709676589231</v>
      </c>
      <c r="N82" s="9">
        <v>5.8559845955470885E-4</v>
      </c>
      <c r="O82">
        <f t="shared" si="7"/>
        <v>-3.2324000743809647</v>
      </c>
      <c r="P82">
        <v>2.2119090626472691E-3</v>
      </c>
      <c r="Q82">
        <f t="shared" si="8"/>
        <v>452.09815217411085</v>
      </c>
      <c r="R82">
        <f t="shared" si="9"/>
        <v>2.6552327319795999</v>
      </c>
      <c r="S82">
        <f t="shared" si="10"/>
        <v>6.5824858194452842</v>
      </c>
      <c r="T82" s="15">
        <f t="shared" si="11"/>
        <v>1.8844124581050019</v>
      </c>
      <c r="U82">
        <f t="shared" si="12"/>
        <v>4.6085866862589686</v>
      </c>
      <c r="V82" s="15">
        <f t="shared" si="13"/>
        <v>1.5279212343558222</v>
      </c>
      <c r="W82">
        <f t="shared" si="14"/>
        <v>3.27607490348763</v>
      </c>
      <c r="X82" s="15">
        <f t="shared" si="15"/>
        <v>1.1866460300419019</v>
      </c>
    </row>
    <row r="83" spans="1:24" x14ac:dyDescent="0.25">
      <c r="A83" t="s">
        <v>35</v>
      </c>
      <c r="B83">
        <v>650</v>
      </c>
      <c r="C83">
        <f t="shared" si="70"/>
        <v>923.15</v>
      </c>
      <c r="D83">
        <f t="shared" si="71"/>
        <v>1.0832475762335483</v>
      </c>
      <c r="E83" s="2">
        <v>1.532111006851437</v>
      </c>
      <c r="F83">
        <f t="shared" si="0"/>
        <v>4.0553221075365808</v>
      </c>
      <c r="G83">
        <f t="shared" si="1"/>
        <v>4.3929178438353258</v>
      </c>
      <c r="H83">
        <f t="shared" si="2"/>
        <v>1.9926610537682903</v>
      </c>
      <c r="I83">
        <f t="shared" si="3"/>
        <v>0.54361858188829237</v>
      </c>
      <c r="J83">
        <f t="shared" si="4"/>
        <v>3.7479831613048704</v>
      </c>
      <c r="K83">
        <f t="shared" si="5"/>
        <v>0.28902146290764358</v>
      </c>
      <c r="L83">
        <v>0.30268526660741257</v>
      </c>
      <c r="M83">
        <f t="shared" si="6"/>
        <v>-0.51900871808150617</v>
      </c>
      <c r="N83" s="9">
        <v>8.451641583336611E-4</v>
      </c>
      <c r="O83">
        <f t="shared" si="7"/>
        <v>-3.0730589287611889</v>
      </c>
      <c r="P83">
        <v>2.8221108661735145E-3</v>
      </c>
      <c r="Q83">
        <f t="shared" si="8"/>
        <v>354.3446899929537</v>
      </c>
      <c r="R83">
        <f t="shared" si="9"/>
        <v>2.5494259290573544</v>
      </c>
      <c r="S83">
        <f t="shared" si="10"/>
        <v>5.3419265619168321</v>
      </c>
      <c r="T83" s="15">
        <f t="shared" si="11"/>
        <v>1.6755863672920446</v>
      </c>
      <c r="U83">
        <f t="shared" si="12"/>
        <v>4.2966775106494808</v>
      </c>
      <c r="V83" s="15">
        <f t="shared" si="13"/>
        <v>1.457842052092714</v>
      </c>
      <c r="W83">
        <f t="shared" si="14"/>
        <v>3.0884473919649977</v>
      </c>
      <c r="X83" s="15">
        <f t="shared" si="15"/>
        <v>1.1276685024859983</v>
      </c>
    </row>
    <row r="84" spans="1:24" x14ac:dyDescent="0.25">
      <c r="B84">
        <v>450</v>
      </c>
      <c r="C84">
        <f t="shared" si="70"/>
        <v>723.15</v>
      </c>
      <c r="D84">
        <f t="shared" si="71"/>
        <v>1.3828389684021296</v>
      </c>
      <c r="E84" s="2">
        <v>1.532111006851437</v>
      </c>
      <c r="F84">
        <f t="shared" si="0"/>
        <v>4.0553221075365808</v>
      </c>
      <c r="G84">
        <f t="shared" si="1"/>
        <v>5.6078574397242358</v>
      </c>
      <c r="H84">
        <f t="shared" si="2"/>
        <v>1.9926610537682903</v>
      </c>
      <c r="I84">
        <f t="shared" si="3"/>
        <v>0.69396597368481927</v>
      </c>
      <c r="J84">
        <f t="shared" si="4"/>
        <v>3.7479831613048704</v>
      </c>
      <c r="K84">
        <f t="shared" si="5"/>
        <v>0.36895549123029958</v>
      </c>
      <c r="L84">
        <v>0.30268526660741257</v>
      </c>
      <c r="M84">
        <f t="shared" si="6"/>
        <v>-0.51900871808150617</v>
      </c>
      <c r="N84" s="9">
        <v>8.451641583336611E-4</v>
      </c>
      <c r="O84">
        <f t="shared" si="7"/>
        <v>-3.0730589287611889</v>
      </c>
      <c r="P84">
        <v>2.8221108661735145E-3</v>
      </c>
      <c r="Q84">
        <f t="shared" si="8"/>
        <v>354.3446899929537</v>
      </c>
      <c r="R84">
        <f t="shared" si="9"/>
        <v>2.5494259290573544</v>
      </c>
      <c r="S84">
        <f t="shared" si="10"/>
        <v>6.5568661578057412</v>
      </c>
      <c r="T84" s="15">
        <f t="shared" si="11"/>
        <v>1.8805127689648318</v>
      </c>
      <c r="U84">
        <f t="shared" si="12"/>
        <v>4.4470249024460085</v>
      </c>
      <c r="V84" s="15">
        <f t="shared" si="13"/>
        <v>1.4922353113433298</v>
      </c>
      <c r="W84">
        <f t="shared" si="14"/>
        <v>3.1683814202876541</v>
      </c>
      <c r="X84" s="15">
        <f t="shared" si="15"/>
        <v>1.1532208645230164</v>
      </c>
    </row>
    <row r="85" spans="1:24" x14ac:dyDescent="0.25">
      <c r="A85" t="s">
        <v>36</v>
      </c>
      <c r="B85">
        <v>650</v>
      </c>
      <c r="C85">
        <f t="shared" si="70"/>
        <v>923.15</v>
      </c>
      <c r="D85">
        <f t="shared" si="71"/>
        <v>1.0832475762335483</v>
      </c>
      <c r="E85" s="2">
        <v>1.5202325065815976</v>
      </c>
      <c r="F85">
        <f t="shared" si="0"/>
        <v>4.0422557572397579</v>
      </c>
      <c r="G85">
        <f t="shared" si="1"/>
        <v>4.3787637515460744</v>
      </c>
      <c r="H85">
        <f t="shared" si="2"/>
        <v>1.9861278786198786</v>
      </c>
      <c r="I85">
        <f t="shared" si="3"/>
        <v>0.54540676252239906</v>
      </c>
      <c r="J85">
        <f t="shared" si="4"/>
        <v>3.7283836358596361</v>
      </c>
      <c r="K85">
        <f t="shared" si="5"/>
        <v>0.29054080320889214</v>
      </c>
      <c r="L85">
        <v>0.30974234327960398</v>
      </c>
      <c r="M85">
        <f t="shared" si="6"/>
        <v>-0.5089994204241084</v>
      </c>
      <c r="N85" s="9">
        <v>4.2923456823249965E-4</v>
      </c>
      <c r="O85">
        <f t="shared" si="7"/>
        <v>-3.3673053095670298</v>
      </c>
      <c r="P85">
        <v>1.4560444638278284E-3</v>
      </c>
      <c r="Q85">
        <f t="shared" si="8"/>
        <v>686.79221331680844</v>
      </c>
      <c r="R85">
        <f t="shared" si="9"/>
        <v>2.8368253625915099</v>
      </c>
      <c r="S85">
        <f t="shared" si="10"/>
        <v>5.3177631719701823</v>
      </c>
      <c r="T85" s="15">
        <f t="shared" si="11"/>
        <v>1.6710527585403956</v>
      </c>
      <c r="U85">
        <f t="shared" si="12"/>
        <v>4.5927120720894283</v>
      </c>
      <c r="V85" s="15">
        <f t="shared" si="13"/>
        <v>1.5244707149591972</v>
      </c>
      <c r="W85">
        <f t="shared" si="14"/>
        <v>3.3773661658004022</v>
      </c>
      <c r="X85" s="15">
        <f t="shared" si="15"/>
        <v>1.2170961648414773</v>
      </c>
    </row>
    <row r="86" spans="1:24" x14ac:dyDescent="0.25">
      <c r="B86">
        <v>450</v>
      </c>
      <c r="C86">
        <f t="shared" si="70"/>
        <v>723.15</v>
      </c>
      <c r="D86">
        <f t="shared" si="71"/>
        <v>1.3828389684021296</v>
      </c>
      <c r="E86" s="2">
        <v>1.5202325065815976</v>
      </c>
      <c r="F86">
        <f t="shared" si="0"/>
        <v>4.0422557572397579</v>
      </c>
      <c r="G86">
        <f t="shared" si="1"/>
        <v>5.5897887813589957</v>
      </c>
      <c r="H86">
        <f t="shared" si="2"/>
        <v>1.9861278786198786</v>
      </c>
      <c r="I86">
        <f t="shared" si="3"/>
        <v>0.69624870749160284</v>
      </c>
      <c r="J86">
        <f t="shared" si="4"/>
        <v>3.7283836358596361</v>
      </c>
      <c r="K86">
        <f t="shared" si="5"/>
        <v>0.3708950321265142</v>
      </c>
      <c r="L86">
        <v>0.30974234327960398</v>
      </c>
      <c r="M86">
        <f t="shared" si="6"/>
        <v>-0.5089994204241084</v>
      </c>
      <c r="N86" s="9">
        <v>4.2923456823249965E-4</v>
      </c>
      <c r="O86">
        <f t="shared" si="7"/>
        <v>-3.3673053095670298</v>
      </c>
      <c r="P86">
        <v>1.4560444638278284E-3</v>
      </c>
      <c r="Q86">
        <f t="shared" si="8"/>
        <v>686.79221331680844</v>
      </c>
      <c r="R86">
        <f t="shared" si="9"/>
        <v>2.8368253625915099</v>
      </c>
      <c r="S86">
        <f t="shared" si="10"/>
        <v>6.5287882017831036</v>
      </c>
      <c r="T86" s="15">
        <f t="shared" si="11"/>
        <v>1.8762213520678297</v>
      </c>
      <c r="U86">
        <f t="shared" si="12"/>
        <v>4.7435540170586332</v>
      </c>
      <c r="V86" s="15">
        <f t="shared" si="13"/>
        <v>1.5567866473813254</v>
      </c>
      <c r="W86">
        <f t="shared" si="14"/>
        <v>3.4577203947180242</v>
      </c>
      <c r="X86" s="15">
        <f t="shared" si="15"/>
        <v>1.2406095264783692</v>
      </c>
    </row>
    <row r="87" spans="1:24" x14ac:dyDescent="0.25">
      <c r="A87" t="s">
        <v>37</v>
      </c>
      <c r="B87">
        <v>650</v>
      </c>
      <c r="C87">
        <f t="shared" si="70"/>
        <v>923.15</v>
      </c>
      <c r="D87">
        <f t="shared" si="71"/>
        <v>1.0832475762335483</v>
      </c>
      <c r="E87" s="2">
        <v>1.5675196824450797</v>
      </c>
      <c r="F87">
        <f t="shared" si="0"/>
        <v>4.0942716506895884</v>
      </c>
      <c r="G87">
        <f t="shared" si="1"/>
        <v>4.4351098420512258</v>
      </c>
      <c r="H87">
        <f t="shared" si="2"/>
        <v>2.0121358253447941</v>
      </c>
      <c r="I87">
        <f t="shared" si="3"/>
        <v>0.53835708434241802</v>
      </c>
      <c r="J87">
        <f t="shared" si="4"/>
        <v>3.8064074760343809</v>
      </c>
      <c r="K87">
        <f t="shared" si="5"/>
        <v>0.28458529021230938</v>
      </c>
      <c r="L87">
        <v>0.29635573798081616</v>
      </c>
      <c r="M87">
        <f t="shared" si="6"/>
        <v>-0.52818665962023537</v>
      </c>
      <c r="N87" s="9">
        <v>7.6652451606906019E-4</v>
      </c>
      <c r="O87">
        <f t="shared" si="7"/>
        <v>-3.1154739503683242</v>
      </c>
      <c r="P87">
        <v>2.5361284041180462E-3</v>
      </c>
      <c r="Q87">
        <f t="shared" si="8"/>
        <v>394.301802060277</v>
      </c>
      <c r="R87">
        <f t="shared" si="9"/>
        <v>2.5958287619148308</v>
      </c>
      <c r="S87">
        <f t="shared" si="10"/>
        <v>5.3932965016714611</v>
      </c>
      <c r="T87" s="15">
        <f t="shared" si="11"/>
        <v>1.685156793829794</v>
      </c>
      <c r="U87">
        <f t="shared" si="12"/>
        <v>4.3338310347107427</v>
      </c>
      <c r="V87" s="15">
        <f t="shared" si="13"/>
        <v>1.4664519163622101</v>
      </c>
      <c r="W87">
        <f t="shared" si="14"/>
        <v>3.13041405212714</v>
      </c>
      <c r="X87" s="15">
        <f t="shared" si="15"/>
        <v>1.141165280827815</v>
      </c>
    </row>
    <row r="88" spans="1:24" x14ac:dyDescent="0.25">
      <c r="B88">
        <v>450</v>
      </c>
      <c r="C88">
        <f t="shared" si="70"/>
        <v>723.15</v>
      </c>
      <c r="D88">
        <f t="shared" si="71"/>
        <v>1.3828389684021296</v>
      </c>
      <c r="E88" s="2">
        <v>1.5675196824450797</v>
      </c>
      <c r="F88">
        <f t="shared" si="0"/>
        <v>4.0942716506895884</v>
      </c>
      <c r="G88">
        <f t="shared" si="1"/>
        <v>5.6617183857976752</v>
      </c>
      <c r="H88">
        <f t="shared" si="2"/>
        <v>2.0121358253447941</v>
      </c>
      <c r="I88">
        <f t="shared" si="3"/>
        <v>0.68724931537122758</v>
      </c>
      <c r="J88">
        <f t="shared" si="4"/>
        <v>3.8064074760343809</v>
      </c>
      <c r="K88">
        <f t="shared" si="5"/>
        <v>0.36329241604023144</v>
      </c>
      <c r="L88">
        <v>0.29635573798081616</v>
      </c>
      <c r="M88">
        <f t="shared" si="6"/>
        <v>-0.52818665962023537</v>
      </c>
      <c r="N88" s="9">
        <v>7.6652451606906019E-4</v>
      </c>
      <c r="O88">
        <f t="shared" si="7"/>
        <v>-3.1154739503683242</v>
      </c>
      <c r="P88">
        <v>2.5361284041180462E-3</v>
      </c>
      <c r="Q88">
        <f t="shared" si="8"/>
        <v>394.301802060277</v>
      </c>
      <c r="R88">
        <f t="shared" si="9"/>
        <v>2.5958287619148308</v>
      </c>
      <c r="S88">
        <f t="shared" si="10"/>
        <v>6.6199050454179105</v>
      </c>
      <c r="T88" s="15">
        <f t="shared" si="11"/>
        <v>1.8900810262535859</v>
      </c>
      <c r="U88">
        <f t="shared" si="12"/>
        <v>4.4827232657395513</v>
      </c>
      <c r="V88" s="15">
        <f t="shared" si="13"/>
        <v>1.5002307335645222</v>
      </c>
      <c r="W88">
        <f t="shared" si="14"/>
        <v>3.2091211779550624</v>
      </c>
      <c r="X88" s="15">
        <f t="shared" si="15"/>
        <v>1.1659971233203545</v>
      </c>
    </row>
    <row r="89" spans="1:24" s="5" customFormat="1" x14ac:dyDescent="0.25">
      <c r="A89" s="5" t="s">
        <v>49</v>
      </c>
      <c r="B89" s="5">
        <v>650</v>
      </c>
      <c r="C89" s="5">
        <f t="shared" si="70"/>
        <v>923.15</v>
      </c>
      <c r="D89" s="5">
        <f t="shared" si="71"/>
        <v>1.0832475762335483</v>
      </c>
      <c r="E89" s="6">
        <v>1.536434482502103</v>
      </c>
      <c r="F89" s="5">
        <f t="shared" si="0"/>
        <v>4.060077930752314</v>
      </c>
      <c r="G89" s="5">
        <f t="shared" si="1"/>
        <v>4.3980695778067647</v>
      </c>
      <c r="H89" s="5">
        <f t="shared" si="2"/>
        <v>1.9950389653761567</v>
      </c>
      <c r="I89" s="5">
        <f t="shared" si="3"/>
        <v>0.542970636179683</v>
      </c>
      <c r="J89" s="5">
        <f t="shared" si="4"/>
        <v>3.7551168961284702</v>
      </c>
      <c r="K89" s="5">
        <f t="shared" si="5"/>
        <v>0.28847239811638825</v>
      </c>
      <c r="L89" s="5">
        <v>0.29673469653661411</v>
      </c>
      <c r="M89" s="5">
        <f t="shared" si="6"/>
        <v>-0.52763166961374741</v>
      </c>
      <c r="N89" s="10">
        <v>6.6001290011856689E-4</v>
      </c>
      <c r="O89" s="5">
        <f t="shared" si="7"/>
        <v>-3.1804475759800122</v>
      </c>
      <c r="P89" s="5">
        <v>2.2586738723604457E-3</v>
      </c>
      <c r="Q89" s="5">
        <f t="shared" si="8"/>
        <v>442.73766666231535</v>
      </c>
      <c r="R89" s="5">
        <f t="shared" si="9"/>
        <v>2.6461464718946259</v>
      </c>
      <c r="S89" s="5">
        <f t="shared" si="10"/>
        <v>5.3557012474205115</v>
      </c>
      <c r="T89" s="16">
        <f t="shared" si="11"/>
        <v>1.6781616472255159</v>
      </c>
      <c r="U89" s="5">
        <f t="shared" si="12"/>
        <v>4.4034182121596954</v>
      </c>
      <c r="V89" s="16">
        <f t="shared" si="13"/>
        <v>1.4823811057196388</v>
      </c>
      <c r="W89" s="5">
        <f t="shared" si="14"/>
        <v>3.1846188700110143</v>
      </c>
      <c r="X89" s="16">
        <f t="shared" si="15"/>
        <v>1.1583326178170361</v>
      </c>
    </row>
    <row r="90" spans="1:24" s="3" customFormat="1" x14ac:dyDescent="0.25">
      <c r="B90" s="3">
        <v>450</v>
      </c>
      <c r="C90" s="3">
        <f t="shared" si="70"/>
        <v>723.15</v>
      </c>
      <c r="D90" s="3">
        <f t="shared" si="71"/>
        <v>1.3828389684021296</v>
      </c>
      <c r="E90" s="4">
        <v>1.5189005766187929</v>
      </c>
      <c r="F90" s="3">
        <f t="shared" si="0"/>
        <v>4.0407906342806719</v>
      </c>
      <c r="G90" s="3">
        <f t="shared" si="1"/>
        <v>5.5877627522376709</v>
      </c>
      <c r="H90" s="3">
        <f t="shared" si="2"/>
        <v>1.985395317140336</v>
      </c>
      <c r="I90" s="3">
        <f t="shared" si="3"/>
        <v>0.6965056059434559</v>
      </c>
      <c r="J90" s="3">
        <f t="shared" si="4"/>
        <v>3.7261859514210078</v>
      </c>
      <c r="K90" s="3">
        <f t="shared" si="5"/>
        <v>0.37111378402217798</v>
      </c>
      <c r="L90" s="3">
        <v>0.29673469653661411</v>
      </c>
      <c r="M90" s="3">
        <f t="shared" si="6"/>
        <v>-0.52763166961374741</v>
      </c>
      <c r="N90" s="11">
        <v>6.6001290011856689E-4</v>
      </c>
      <c r="O90" s="3">
        <f t="shared" si="7"/>
        <v>-3.1804475759800122</v>
      </c>
      <c r="P90" s="3">
        <v>2.2586738723604457E-3</v>
      </c>
      <c r="Q90" s="3">
        <f t="shared" si="8"/>
        <v>442.73766666231535</v>
      </c>
      <c r="R90" s="3">
        <f t="shared" si="9"/>
        <v>2.6461464718946259</v>
      </c>
      <c r="S90" s="3">
        <f t="shared" si="10"/>
        <v>6.5453944218514177</v>
      </c>
      <c r="T90" s="17">
        <f t="shared" si="11"/>
        <v>1.8787616606250195</v>
      </c>
      <c r="U90" s="3">
        <f t="shared" si="12"/>
        <v>4.5569531819234683</v>
      </c>
      <c r="V90" s="17">
        <f t="shared" si="13"/>
        <v>1.5166542383477901</v>
      </c>
      <c r="W90" s="3">
        <f t="shared" si="14"/>
        <v>3.267260255916804</v>
      </c>
      <c r="X90" s="17">
        <f t="shared" si="15"/>
        <v>1.1839517914959135</v>
      </c>
    </row>
    <row r="91" spans="1:24" x14ac:dyDescent="0.25">
      <c r="C91" s="3"/>
      <c r="D91" s="3"/>
      <c r="F91" s="3"/>
      <c r="G91" s="3"/>
      <c r="H91" s="3"/>
      <c r="I91" s="3"/>
      <c r="J91" s="3"/>
      <c r="K91" s="3"/>
      <c r="M91" s="3"/>
      <c r="O91" s="3"/>
      <c r="Q91" s="3"/>
      <c r="R91" s="3"/>
      <c r="S91" s="3"/>
      <c r="T91" s="17"/>
      <c r="U91" s="3"/>
      <c r="V91" s="17"/>
      <c r="W91" s="3"/>
      <c r="X91" s="17"/>
    </row>
    <row r="92" spans="1:24" x14ac:dyDescent="0.25">
      <c r="C92" s="3"/>
      <c r="D92" s="3"/>
      <c r="F92" s="3"/>
      <c r="G92" s="3"/>
      <c r="H92" s="3"/>
      <c r="I92" s="3"/>
      <c r="J92" s="3"/>
      <c r="K92" s="3"/>
      <c r="M92" s="3"/>
      <c r="O92" s="3"/>
      <c r="Q92" s="3"/>
      <c r="R92" s="3"/>
      <c r="S92" s="3"/>
      <c r="T92" s="17"/>
      <c r="U92" s="3"/>
      <c r="V92" s="17"/>
      <c r="W92" s="3"/>
      <c r="X92" s="17"/>
    </row>
    <row r="93" spans="1:24" x14ac:dyDescent="0.25">
      <c r="C93" s="3"/>
      <c r="D93" s="3"/>
      <c r="F93" s="3"/>
      <c r="G93" s="3"/>
      <c r="H93" s="3"/>
      <c r="I93" s="3"/>
      <c r="J93" s="3"/>
      <c r="K93" s="3"/>
      <c r="M93" s="3"/>
      <c r="O93" s="3"/>
      <c r="Q93" s="3"/>
      <c r="R93" s="3"/>
      <c r="S93" s="3"/>
      <c r="T93" s="17"/>
      <c r="U93" s="3"/>
      <c r="V93" s="17"/>
      <c r="W93" s="3"/>
      <c r="X93" s="17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workbookViewId="0">
      <selection activeCell="S2" sqref="S2"/>
    </sheetView>
  </sheetViews>
  <sheetFormatPr defaultRowHeight="15" x14ac:dyDescent="0.25"/>
  <cols>
    <col min="2" max="2" width="37.28515625" customWidth="1"/>
    <col min="3" max="4" width="14.28515625" bestFit="1" customWidth="1"/>
    <col min="7" max="7" width="12.5703125" bestFit="1" customWidth="1"/>
    <col min="8" max="8" width="15" bestFit="1" customWidth="1"/>
    <col min="9" max="9" width="12.85546875" bestFit="1" customWidth="1"/>
    <col min="10" max="10" width="15.7109375" bestFit="1" customWidth="1"/>
    <col min="11" max="12" width="12.5703125" bestFit="1" customWidth="1"/>
    <col min="13" max="13" width="14" bestFit="1" customWidth="1"/>
    <col min="14" max="15" width="12.5703125" bestFit="1" customWidth="1"/>
    <col min="16" max="16" width="13.140625" bestFit="1" customWidth="1"/>
    <col min="17" max="18" width="12.5703125" bestFit="1" customWidth="1"/>
  </cols>
  <sheetData>
    <row r="1" spans="1:19" x14ac:dyDescent="0.25">
      <c r="A1" t="s">
        <v>0</v>
      </c>
      <c r="B1" s="1" t="s">
        <v>75</v>
      </c>
      <c r="C1" s="1" t="s">
        <v>3</v>
      </c>
      <c r="D1" s="1" t="s">
        <v>4</v>
      </c>
      <c r="E1" s="1" t="s">
        <v>17</v>
      </c>
      <c r="F1" s="1" t="s">
        <v>5</v>
      </c>
      <c r="G1" s="1" t="s">
        <v>1</v>
      </c>
      <c r="H1" s="1" t="s">
        <v>8</v>
      </c>
      <c r="I1" s="1" t="s">
        <v>6</v>
      </c>
      <c r="J1" s="1" t="s">
        <v>9</v>
      </c>
      <c r="K1" s="1" t="s">
        <v>25</v>
      </c>
      <c r="L1" s="1" t="s">
        <v>86</v>
      </c>
      <c r="M1" s="1" t="s">
        <v>10</v>
      </c>
      <c r="N1" s="1" t="s">
        <v>11</v>
      </c>
      <c r="O1" s="1" t="s">
        <v>14</v>
      </c>
      <c r="P1" s="1" t="s">
        <v>12</v>
      </c>
      <c r="Q1" s="1" t="s">
        <v>15</v>
      </c>
      <c r="R1" s="1" t="s">
        <v>13</v>
      </c>
      <c r="S1" s="1" t="s">
        <v>16</v>
      </c>
    </row>
    <row r="2" spans="1:19" x14ac:dyDescent="0.25">
      <c r="A2" t="s">
        <v>76</v>
      </c>
      <c r="B2" t="s">
        <v>70</v>
      </c>
      <c r="C2">
        <v>650</v>
      </c>
      <c r="D2">
        <v>923.15</v>
      </c>
      <c r="E2">
        <v>1.0832475762335483</v>
      </c>
      <c r="F2">
        <v>1.5390299999999999</v>
      </c>
      <c r="G2">
        <v>8.0801499999999998E-2</v>
      </c>
      <c r="H2">
        <v>-1.0925805769026893</v>
      </c>
      <c r="I2">
        <v>1.09439E-3</v>
      </c>
      <c r="J2">
        <v>-2.9608278839761706</v>
      </c>
      <c r="K2">
        <v>1.9794200000000001E-2</v>
      </c>
      <c r="L2">
        <v>50.519849248769837</v>
      </c>
      <c r="M2">
        <v>1.7034620459504926</v>
      </c>
      <c r="N2">
        <v>5.9237429015519876</v>
      </c>
      <c r="O2">
        <v>1.7789684959958389</v>
      </c>
      <c r="P2">
        <v>4.1834102795403076</v>
      </c>
      <c r="Q2">
        <v>1.4311267702561359</v>
      </c>
      <c r="R2">
        <v>2.2416058242942274</v>
      </c>
      <c r="S2">
        <v>0.80719249487267053</v>
      </c>
    </row>
    <row r="3" spans="1:19" x14ac:dyDescent="0.25">
      <c r="A3" t="s">
        <v>76</v>
      </c>
      <c r="B3" t="s">
        <v>71</v>
      </c>
      <c r="C3">
        <v>650</v>
      </c>
      <c r="D3">
        <v>923.15</v>
      </c>
      <c r="E3">
        <v>1.0832475762335483</v>
      </c>
      <c r="F3">
        <v>1.4879150000000001</v>
      </c>
      <c r="G3">
        <v>6.7280699999999999E-2</v>
      </c>
      <c r="H3">
        <v>-1.1721094987119893</v>
      </c>
      <c r="I3">
        <v>1.1214199999999999E-3</v>
      </c>
      <c r="J3">
        <v>-2.9502317027299592</v>
      </c>
      <c r="K3">
        <v>1.9033999999999999E-2</v>
      </c>
      <c r="L3">
        <v>52.537564358516342</v>
      </c>
      <c r="M3">
        <v>1.7204699350245596</v>
      </c>
      <c r="N3">
        <v>5.942364603516193</v>
      </c>
      <c r="O3">
        <v>1.782107135561207</v>
      </c>
      <c r="P3">
        <v>4.1805635988129151</v>
      </c>
      <c r="Q3">
        <v>1.4304460696995074</v>
      </c>
      <c r="R3">
        <v>2.2652263879593857</v>
      </c>
      <c r="S3">
        <v>0.81767470447422064</v>
      </c>
    </row>
    <row r="4" spans="1:19" x14ac:dyDescent="0.25">
      <c r="A4" t="s">
        <v>76</v>
      </c>
      <c r="B4" t="s">
        <v>72</v>
      </c>
      <c r="C4">
        <v>650</v>
      </c>
      <c r="D4">
        <v>923.15</v>
      </c>
      <c r="E4">
        <v>1.0832475762335483</v>
      </c>
      <c r="F4">
        <v>1.503611</v>
      </c>
      <c r="G4">
        <v>8.8948799999999995E-2</v>
      </c>
      <c r="H4">
        <v>-1.0508599065670565</v>
      </c>
      <c r="I4">
        <v>1.1559299999999999E-3</v>
      </c>
      <c r="J4">
        <v>-2.9370684648205105</v>
      </c>
      <c r="K4">
        <v>1.2592900000000001E-2</v>
      </c>
      <c r="L4">
        <v>79.409826171890501</v>
      </c>
      <c r="M4">
        <v>1.8998742453514301</v>
      </c>
      <c r="N4">
        <v>5.839817930723477</v>
      </c>
      <c r="O4">
        <v>1.7646996201081664</v>
      </c>
      <c r="P4">
        <v>4.164997255837295</v>
      </c>
      <c r="Q4">
        <v>1.4267156167559947</v>
      </c>
      <c r="R4">
        <v>2.4425680647164363</v>
      </c>
      <c r="S4">
        <v>0.89304997137004338</v>
      </c>
    </row>
    <row r="5" spans="1:19" x14ac:dyDescent="0.25">
      <c r="A5" t="s">
        <v>76</v>
      </c>
      <c r="B5" t="s">
        <v>73</v>
      </c>
      <c r="C5">
        <v>650</v>
      </c>
      <c r="D5">
        <v>923.15</v>
      </c>
      <c r="E5">
        <v>1.0832475762335483</v>
      </c>
      <c r="F5">
        <v>1.50902</v>
      </c>
      <c r="G5">
        <v>7.8735700000000006E-2</v>
      </c>
      <c r="H5">
        <v>-1.1038283070624937</v>
      </c>
      <c r="I5">
        <v>9.3818999999999999E-4</v>
      </c>
      <c r="J5">
        <v>-3.0277092004316701</v>
      </c>
      <c r="K5">
        <v>2.27084E-2</v>
      </c>
      <c r="L5">
        <v>44.036567966039001</v>
      </c>
      <c r="M5">
        <v>1.6438134644438607</v>
      </c>
      <c r="N5">
        <v>5.8992315459727465</v>
      </c>
      <c r="O5">
        <v>1.7748220959835717</v>
      </c>
      <c r="P5">
        <v>4.2548147122238458</v>
      </c>
      <c r="Q5">
        <v>1.4480512151838494</v>
      </c>
      <c r="R5">
        <v>2.1858031515131158</v>
      </c>
      <c r="S5">
        <v>0.78198333607160075</v>
      </c>
    </row>
    <row r="6" spans="1:19" x14ac:dyDescent="0.25">
      <c r="A6" t="s">
        <v>76</v>
      </c>
      <c r="B6" t="s">
        <v>74</v>
      </c>
      <c r="C6">
        <v>650</v>
      </c>
      <c r="D6">
        <v>923.15</v>
      </c>
      <c r="E6">
        <v>1.0832475762335483</v>
      </c>
      <c r="F6">
        <v>1.665835</v>
      </c>
      <c r="G6">
        <v>0.104882</v>
      </c>
      <c r="H6">
        <v>-0.97929903965624276</v>
      </c>
      <c r="I6">
        <v>1.47445E-3</v>
      </c>
      <c r="J6">
        <v>-2.8313699502008736</v>
      </c>
      <c r="K6">
        <v>1.48229E-2</v>
      </c>
      <c r="L6">
        <v>67.463181968440722</v>
      </c>
      <c r="M6">
        <v>1.8290668212698036</v>
      </c>
      <c r="N6">
        <v>5.9615586941002663</v>
      </c>
      <c r="O6">
        <v>1.7853319727410824</v>
      </c>
      <c r="P6">
        <v>4.0356380398116176</v>
      </c>
      <c r="Q6">
        <v>1.395164415568624</v>
      </c>
      <c r="R6">
        <v>2.3520195002489666</v>
      </c>
      <c r="S6">
        <v>0.85527432092419065</v>
      </c>
    </row>
    <row r="7" spans="1:19" x14ac:dyDescent="0.25">
      <c r="A7" t="s">
        <v>77</v>
      </c>
      <c r="B7" t="s">
        <v>56</v>
      </c>
      <c r="C7">
        <v>650</v>
      </c>
      <c r="D7">
        <v>923.15</v>
      </c>
      <c r="E7">
        <v>1.0832475762335483</v>
      </c>
      <c r="F7">
        <v>1.5786830000000001</v>
      </c>
      <c r="G7">
        <v>8.7301000000000004E-2</v>
      </c>
      <c r="H7">
        <v>-1.0589807815865886</v>
      </c>
      <c r="I7">
        <v>1.882E-3</v>
      </c>
      <c r="J7">
        <v>-2.7253803809087618</v>
      </c>
      <c r="K7">
        <v>2.0556000000000001E-2</v>
      </c>
      <c r="L7">
        <v>48.647596808717644</v>
      </c>
      <c r="M7">
        <v>1.6870613909868644</v>
      </c>
      <c r="N7">
        <v>5.9373925239903151</v>
      </c>
      <c r="O7">
        <v>1.7812700679742468</v>
      </c>
      <c r="P7">
        <v>3.9420997216160374</v>
      </c>
      <c r="Q7">
        <v>1.3717135056241661</v>
      </c>
      <c r="R7">
        <v>2.2202761848570938</v>
      </c>
      <c r="S7">
        <v>0.79763159573949072</v>
      </c>
    </row>
    <row r="8" spans="1:19" x14ac:dyDescent="0.25">
      <c r="A8" t="s">
        <v>77</v>
      </c>
      <c r="B8" t="s">
        <v>57</v>
      </c>
      <c r="C8">
        <v>650</v>
      </c>
      <c r="D8">
        <v>923.15</v>
      </c>
      <c r="E8">
        <v>1.0832475762335483</v>
      </c>
      <c r="F8">
        <v>1.500424</v>
      </c>
      <c r="G8">
        <v>8.1349000000000005E-2</v>
      </c>
      <c r="H8">
        <v>-1.0896477813522141</v>
      </c>
      <c r="I8" s="2">
        <v>1.5399999999999999E-3</v>
      </c>
      <c r="J8">
        <v>-2.8124792791635365</v>
      </c>
      <c r="K8">
        <v>1.9467999999999999E-2</v>
      </c>
      <c r="L8">
        <v>51.366344770906103</v>
      </c>
      <c r="M8">
        <v>1.7106786624285311</v>
      </c>
      <c r="N8">
        <v>5.8748082644806336</v>
      </c>
      <c r="O8">
        <v>1.7706734236645787</v>
      </c>
      <c r="P8">
        <v>4.0408943099728347</v>
      </c>
      <c r="Q8">
        <v>1.3964660313303578</v>
      </c>
      <c r="R8">
        <v>2.2537889510011055</v>
      </c>
      <c r="S8">
        <v>0.8126127781375061</v>
      </c>
    </row>
    <row r="9" spans="1:19" x14ac:dyDescent="0.25">
      <c r="A9" t="s">
        <v>77</v>
      </c>
      <c r="B9" t="s">
        <v>58</v>
      </c>
      <c r="C9">
        <v>650</v>
      </c>
      <c r="D9">
        <v>923.15</v>
      </c>
      <c r="E9">
        <v>1.0832475762335483</v>
      </c>
      <c r="F9">
        <v>1.5244219999999999</v>
      </c>
      <c r="G9">
        <v>6.6370999999999999E-2</v>
      </c>
      <c r="H9">
        <v>-1.178021638871289</v>
      </c>
      <c r="I9" s="2">
        <v>1.859E-3</v>
      </c>
      <c r="J9">
        <v>-2.7307206102281012</v>
      </c>
      <c r="K9">
        <v>2.7063E-2</v>
      </c>
      <c r="L9">
        <v>36.950818460628902</v>
      </c>
      <c r="M9">
        <v>1.5676240624601574</v>
      </c>
      <c r="N9">
        <v>5.9917774748676056</v>
      </c>
      <c r="O9">
        <v>1.7903881084872049</v>
      </c>
      <c r="P9">
        <v>3.9554953481905133</v>
      </c>
      <c r="Q9">
        <v>1.3751058394428528</v>
      </c>
      <c r="R9">
        <v>2.1076271811507814</v>
      </c>
      <c r="S9">
        <v>0.74556275600108102</v>
      </c>
    </row>
    <row r="10" spans="1:19" x14ac:dyDescent="0.25">
      <c r="A10" t="s">
        <v>77</v>
      </c>
      <c r="B10" t="s">
        <v>59</v>
      </c>
      <c r="C10">
        <v>650</v>
      </c>
      <c r="D10">
        <v>923.15</v>
      </c>
      <c r="E10">
        <v>1.0832475762335483</v>
      </c>
      <c r="F10">
        <v>1.4895579999999999</v>
      </c>
      <c r="G10">
        <v>8.4181000000000006E-2</v>
      </c>
      <c r="H10">
        <v>-1.0747859195014868</v>
      </c>
      <c r="I10">
        <v>5.4199999999999995E-4</v>
      </c>
      <c r="J10">
        <v>-3.2660007134616129</v>
      </c>
      <c r="K10">
        <v>5.4199999999999995E-4</v>
      </c>
      <c r="L10">
        <v>1845.0184501845019</v>
      </c>
      <c r="M10">
        <v>3.2660007134616129</v>
      </c>
      <c r="N10">
        <v>5.8469987776502172</v>
      </c>
      <c r="O10">
        <v>1.7659285001376226</v>
      </c>
      <c r="P10">
        <v>4.4960800739724469</v>
      </c>
      <c r="Q10">
        <v>1.5032059224800454</v>
      </c>
      <c r="R10">
        <v>3.8105398961881347</v>
      </c>
      <c r="S10">
        <v>1.3377708841356553</v>
      </c>
    </row>
    <row r="11" spans="1:19" x14ac:dyDescent="0.25">
      <c r="A11" t="s">
        <v>77</v>
      </c>
      <c r="B11" s="5" t="s">
        <v>60</v>
      </c>
      <c r="C11" s="5">
        <v>650</v>
      </c>
      <c r="D11" s="5">
        <v>923.15</v>
      </c>
      <c r="E11" s="5">
        <v>1.0832475762335483</v>
      </c>
      <c r="F11" s="5">
        <v>1.5469803762633569</v>
      </c>
      <c r="G11" s="5">
        <v>8.2001000555340431E-2</v>
      </c>
      <c r="H11" s="5">
        <v>-1.0861808484332083</v>
      </c>
      <c r="I11" s="5">
        <v>1.7392370183056283E-3</v>
      </c>
      <c r="J11" s="5">
        <v>-2.7596412295395361</v>
      </c>
      <c r="K11" s="5">
        <v>2.0850339202008888E-2</v>
      </c>
      <c r="L11" s="5">
        <v>47.960850435644332</v>
      </c>
      <c r="M11">
        <v>1.6808868753491</v>
      </c>
      <c r="N11" s="5">
        <v>5.9268166214816755</v>
      </c>
      <c r="O11" s="5">
        <v>1.7794872428098847</v>
      </c>
      <c r="P11" s="5">
        <v>3.9810378457561875</v>
      </c>
      <c r="Q11" s="5">
        <v>1.3815425505683676</v>
      </c>
      <c r="R11" s="5">
        <v>2.2180286955094832</v>
      </c>
      <c r="S11" s="5">
        <v>0.79661882640511839</v>
      </c>
    </row>
    <row r="12" spans="1:19" x14ac:dyDescent="0.25">
      <c r="A12" t="s">
        <v>79</v>
      </c>
      <c r="B12" t="s">
        <v>61</v>
      </c>
      <c r="C12">
        <v>650</v>
      </c>
      <c r="D12">
        <v>923.15</v>
      </c>
      <c r="E12">
        <v>1.0832475762335483</v>
      </c>
      <c r="F12">
        <v>1.235193</v>
      </c>
      <c r="G12">
        <v>2.2266000000000001E-2</v>
      </c>
      <c r="H12" s="12">
        <v>-1.6523577952675732</v>
      </c>
      <c r="I12" s="12">
        <v>1.07E-3</v>
      </c>
      <c r="J12" s="12">
        <v>-2.9706162223147898</v>
      </c>
      <c r="K12" s="12">
        <v>5.7024999999999999E-2</v>
      </c>
      <c r="L12" s="12">
        <v>17.536168347216133</v>
      </c>
      <c r="M12" s="12">
        <v>1.2439347060513137</v>
      </c>
      <c r="N12" s="12">
        <v>6.1214763567147923</v>
      </c>
      <c r="O12" s="12">
        <v>1.8118033021891282</v>
      </c>
      <c r="P12" s="12">
        <v>4.2427631239629724</v>
      </c>
      <c r="Q12" s="12">
        <v>1.4452147371724926</v>
      </c>
      <c r="R12" s="12">
        <v>1.8264162339435679</v>
      </c>
      <c r="S12" s="12">
        <v>0.60235570468692035</v>
      </c>
    </row>
    <row r="13" spans="1:19" x14ac:dyDescent="0.25">
      <c r="A13" t="s">
        <v>79</v>
      </c>
      <c r="B13" t="s">
        <v>62</v>
      </c>
      <c r="C13">
        <v>650</v>
      </c>
      <c r="D13">
        <v>923.15</v>
      </c>
      <c r="E13">
        <v>1.0832475762335483</v>
      </c>
      <c r="F13">
        <v>1.2477149999999999</v>
      </c>
      <c r="G13">
        <v>3.3937000000000002E-2</v>
      </c>
      <c r="H13" s="12">
        <v>-1.4693265515596177</v>
      </c>
      <c r="I13">
        <v>1.129E-3</v>
      </c>
      <c r="J13" s="12">
        <v>-2.9473060580750317</v>
      </c>
      <c r="K13">
        <v>3.4511E-2</v>
      </c>
      <c r="L13" s="12">
        <v>28.976268436150793</v>
      </c>
      <c r="M13" s="12">
        <v>1.4620424562926995</v>
      </c>
      <c r="N13" s="12">
        <v>5.9533659817713929</v>
      </c>
      <c r="O13" s="12">
        <v>1.7839567708253503</v>
      </c>
      <c r="P13" s="12">
        <v>4.2172320257993778</v>
      </c>
      <c r="Q13" s="12">
        <v>1.4391789947825411</v>
      </c>
      <c r="R13" s="12">
        <v>2.0424288128484811</v>
      </c>
      <c r="S13" s="12">
        <v>0.71413969419408263</v>
      </c>
    </row>
    <row r="14" spans="1:19" x14ac:dyDescent="0.25">
      <c r="A14" t="s">
        <v>79</v>
      </c>
      <c r="B14" t="s">
        <v>63</v>
      </c>
      <c r="C14">
        <v>650</v>
      </c>
      <c r="D14">
        <v>923.15</v>
      </c>
      <c r="E14">
        <v>1.0832475762335483</v>
      </c>
      <c r="F14">
        <v>1.2485250000000001</v>
      </c>
      <c r="G14">
        <v>3.6040999999999997E-2</v>
      </c>
      <c r="H14" s="12">
        <v>-1.4432031675138168</v>
      </c>
      <c r="I14">
        <v>3.7300000000000001E-4</v>
      </c>
      <c r="J14" s="12">
        <v>-3.4282911681913122</v>
      </c>
      <c r="K14">
        <v>1.0147E-2</v>
      </c>
      <c r="L14" s="12">
        <v>98.551295949541739</v>
      </c>
      <c r="M14" s="12">
        <v>1.9936623396254489</v>
      </c>
      <c r="N14" s="12">
        <v>5.928207771316016</v>
      </c>
      <c r="O14" s="12">
        <v>1.7797219365219568</v>
      </c>
      <c r="P14" s="12">
        <v>4.6980740457929464</v>
      </c>
      <c r="Q14" s="12">
        <v>1.5471526472434112</v>
      </c>
      <c r="R14" s="12">
        <v>2.5739140765327591</v>
      </c>
      <c r="S14" s="12">
        <v>0.94542772731636249</v>
      </c>
    </row>
    <row r="15" spans="1:19" x14ac:dyDescent="0.25">
      <c r="A15" t="s">
        <v>79</v>
      </c>
      <c r="B15" s="5" t="s">
        <v>64</v>
      </c>
      <c r="C15" s="5">
        <v>650</v>
      </c>
      <c r="D15" s="5">
        <v>923.15</v>
      </c>
      <c r="E15" s="5">
        <v>1.0832475762335483</v>
      </c>
      <c r="F15" s="5">
        <v>1.2381580616001469</v>
      </c>
      <c r="G15" s="5">
        <v>2.9658662207052426E-2</v>
      </c>
      <c r="H15" s="5">
        <v>-1.5278484422893681</v>
      </c>
      <c r="I15" s="5">
        <v>9.8806474170273187E-4</v>
      </c>
      <c r="J15" s="5">
        <v>-3.0052145978789091</v>
      </c>
      <c r="K15" s="5">
        <v>3.725276358930265E-2</v>
      </c>
      <c r="L15" s="5">
        <v>26.843646045287116</v>
      </c>
      <c r="M15" s="5">
        <v>1.4288415036656332</v>
      </c>
      <c r="N15" s="5">
        <v>6.0005000891075033</v>
      </c>
      <c r="O15" s="5">
        <v>1.7918428139393718</v>
      </c>
      <c r="P15" s="5">
        <v>4.2768340989192666</v>
      </c>
      <c r="Q15" s="5">
        <v>1.4532130393690654</v>
      </c>
      <c r="R15" s="5">
        <v>2.0108245221833601</v>
      </c>
      <c r="S15" s="5">
        <v>0.69854484799931993</v>
      </c>
    </row>
    <row r="16" spans="1:19" x14ac:dyDescent="0.25">
      <c r="A16" t="s">
        <v>78</v>
      </c>
      <c r="B16" t="s">
        <v>66</v>
      </c>
      <c r="C16">
        <v>650</v>
      </c>
      <c r="D16">
        <v>923.15</v>
      </c>
      <c r="E16">
        <v>1.0832475762335483</v>
      </c>
      <c r="F16">
        <v>1.7029812000317397</v>
      </c>
      <c r="G16" s="9">
        <v>0.10822900000000001</v>
      </c>
      <c r="H16" s="12">
        <v>-0.96565635427132845</v>
      </c>
      <c r="I16">
        <v>7.5000000000000002E-4</v>
      </c>
      <c r="J16" s="12">
        <v>-3.1249387366082995</v>
      </c>
      <c r="K16">
        <v>7.2760000000000003E-3</v>
      </c>
      <c r="L16" s="12">
        <v>137.43815283122595</v>
      </c>
      <c r="M16" s="12">
        <v>2.1381073096085537</v>
      </c>
      <c r="N16" s="12">
        <v>5.9921783929810877</v>
      </c>
      <c r="O16" s="12">
        <v>1.7904550176310723</v>
      </c>
      <c r="P16" s="12">
        <v>4.3240736869257326</v>
      </c>
      <c r="Q16" s="12">
        <v>1.4641979410114383</v>
      </c>
      <c r="R16" s="12">
        <v>2.6569086382693774</v>
      </c>
      <c r="S16" s="12">
        <v>0.97716328089080828</v>
      </c>
    </row>
    <row r="17" spans="1:19" x14ac:dyDescent="0.25">
      <c r="A17" t="s">
        <v>78</v>
      </c>
      <c r="B17" t="s">
        <v>67</v>
      </c>
      <c r="C17">
        <v>650</v>
      </c>
      <c r="D17">
        <v>923.15</v>
      </c>
      <c r="E17">
        <v>1.0832475762335483</v>
      </c>
      <c r="F17">
        <v>1.7001790000000001</v>
      </c>
      <c r="G17">
        <v>0.116906</v>
      </c>
      <c r="H17" s="12">
        <v>-0.93216319884652588</v>
      </c>
      <c r="I17">
        <v>1.042E-3</v>
      </c>
      <c r="J17" s="12">
        <v>-2.9821322810364941</v>
      </c>
      <c r="K17">
        <v>9.6729999999999993E-3</v>
      </c>
      <c r="L17" s="12">
        <v>103.38054378166029</v>
      </c>
      <c r="M17" s="12">
        <v>2.014438812226655</v>
      </c>
      <c r="N17" s="12">
        <v>5.9553462135245319</v>
      </c>
      <c r="O17" s="12">
        <v>1.7842893394085717</v>
      </c>
      <c r="P17" s="12">
        <v>4.1816509523172432</v>
      </c>
      <c r="Q17" s="12">
        <v>1.4307061332278486</v>
      </c>
      <c r="R17" s="12">
        <v>2.5335488978340499</v>
      </c>
      <c r="S17" s="12">
        <v>0.92962104625440345</v>
      </c>
    </row>
    <row r="18" spans="1:19" x14ac:dyDescent="0.25">
      <c r="A18" t="s">
        <v>78</v>
      </c>
      <c r="B18" t="s">
        <v>65</v>
      </c>
      <c r="C18">
        <v>650</v>
      </c>
      <c r="D18">
        <v>923.15</v>
      </c>
      <c r="E18">
        <v>1.0832475762335483</v>
      </c>
      <c r="F18">
        <v>1.7075579999999999</v>
      </c>
      <c r="G18">
        <v>0.11060399999999999</v>
      </c>
      <c r="H18" s="12">
        <v>-0.9562291664624718</v>
      </c>
      <c r="I18">
        <v>1.088E-3</v>
      </c>
      <c r="J18" s="12">
        <v>-2.9633711046378384</v>
      </c>
      <c r="K18">
        <v>1.0418E-2</v>
      </c>
      <c r="L18" s="12">
        <v>95.987713572662699</v>
      </c>
      <c r="M18" s="12">
        <v>1.9822156469033214</v>
      </c>
      <c r="N18" s="12">
        <v>5.9882047933920068</v>
      </c>
      <c r="O18" s="12">
        <v>1.7897916666058213</v>
      </c>
      <c r="P18" s="12">
        <v>4.1618805455675973</v>
      </c>
      <c r="Q18" s="12">
        <v>1.4259670263504243</v>
      </c>
      <c r="R18" s="12">
        <v>2.5005142072454554</v>
      </c>
      <c r="S18" s="12">
        <v>0.91649639362251001</v>
      </c>
    </row>
    <row r="19" spans="1:19" x14ac:dyDescent="0.25">
      <c r="A19" t="s">
        <v>78</v>
      </c>
      <c r="B19" t="s">
        <v>68</v>
      </c>
      <c r="C19">
        <v>650</v>
      </c>
      <c r="D19">
        <v>923.15</v>
      </c>
      <c r="E19">
        <v>1.0832475762335483</v>
      </c>
      <c r="F19">
        <v>1.683751</v>
      </c>
      <c r="G19">
        <v>0.10603110832374674</v>
      </c>
      <c r="H19" s="12">
        <v>-0.97456669896839143</v>
      </c>
      <c r="I19">
        <v>5.6899999999999995E-4</v>
      </c>
      <c r="J19" s="12">
        <v>-3.2448877336049287</v>
      </c>
      <c r="K19">
        <v>6.4640000000000001E-3</v>
      </c>
      <c r="L19" s="12">
        <v>154.70297029702971</v>
      </c>
      <c r="M19" s="12">
        <v>2.1894986522334698</v>
      </c>
      <c r="N19" s="12">
        <v>5.9781745633457959</v>
      </c>
      <c r="O19" s="12">
        <v>1.7881152643965632</v>
      </c>
      <c r="P19" s="12">
        <v>4.4466674436351941</v>
      </c>
      <c r="Q19" s="12">
        <v>1.4921549265499061</v>
      </c>
      <c r="R19" s="12">
        <v>2.7104332017491046</v>
      </c>
      <c r="S19" s="12">
        <v>0.99710847516042311</v>
      </c>
    </row>
    <row r="20" spans="1:19" x14ac:dyDescent="0.25">
      <c r="A20" t="s">
        <v>78</v>
      </c>
      <c r="B20" s="5" t="s">
        <v>69</v>
      </c>
      <c r="C20" s="5">
        <v>650</v>
      </c>
      <c r="D20" s="5">
        <v>923.15</v>
      </c>
      <c r="E20" s="5">
        <v>1.0832475762335483</v>
      </c>
      <c r="F20" s="5">
        <v>1.7007071075646796</v>
      </c>
      <c r="G20" s="5">
        <v>0.11104736041459824</v>
      </c>
      <c r="H20" s="5">
        <v>-0.95449176013215542</v>
      </c>
      <c r="I20" s="5">
        <v>9.2174035128953847E-4</v>
      </c>
      <c r="J20" s="5">
        <v>-3.0353913998608673</v>
      </c>
      <c r="K20" s="5">
        <v>8.9319086684919759E-3</v>
      </c>
      <c r="L20" s="5">
        <v>111.95815330351286</v>
      </c>
      <c r="M20" s="5">
        <v>2.0490557263722908</v>
      </c>
      <c r="N20" s="5">
        <v>5.9783040531735328</v>
      </c>
      <c r="O20" s="5">
        <v>1.7881369245913237</v>
      </c>
      <c r="P20" s="5">
        <v>4.2348377110381836</v>
      </c>
      <c r="Q20" s="5">
        <v>1.4433450064814854</v>
      </c>
      <c r="R20" s="5">
        <v>2.2990557263722908</v>
      </c>
      <c r="S20" s="5">
        <v>0.83249848488366085</v>
      </c>
    </row>
    <row r="21" spans="1:19" x14ac:dyDescent="0.25">
      <c r="A21" t="s">
        <v>80</v>
      </c>
      <c r="B21" t="s">
        <v>31</v>
      </c>
      <c r="C21">
        <v>650</v>
      </c>
      <c r="D21">
        <v>923.15</v>
      </c>
      <c r="E21">
        <v>1.0832475762335483</v>
      </c>
      <c r="F21" s="2">
        <v>1.5001935060532021</v>
      </c>
      <c r="G21">
        <v>0.31023958835791138</v>
      </c>
      <c r="H21">
        <v>-0.50830278450958788</v>
      </c>
      <c r="I21" s="9">
        <v>3.0498899674031058E-4</v>
      </c>
      <c r="J21">
        <v>-3.5157158286570369</v>
      </c>
      <c r="K21">
        <v>9.6785364206553948E-4</v>
      </c>
      <c r="L21">
        <v>1033.2140692944602</v>
      </c>
      <c r="M21">
        <v>3.0141903113372712</v>
      </c>
      <c r="N21">
        <v>5.293188617427881</v>
      </c>
      <c r="O21">
        <v>1.6664208275003065</v>
      </c>
      <c r="P21">
        <v>4.7441660593364361</v>
      </c>
      <c r="Q21">
        <v>1.5569156651587732</v>
      </c>
      <c r="R21">
        <v>3.557330766245792</v>
      </c>
      <c r="S21">
        <v>1.2690104788723431</v>
      </c>
    </row>
    <row r="22" spans="1:19" x14ac:dyDescent="0.25">
      <c r="A22" t="s">
        <v>80</v>
      </c>
      <c r="C22">
        <v>450</v>
      </c>
      <c r="D22">
        <v>723.15</v>
      </c>
      <c r="E22">
        <v>1.3828389684021296</v>
      </c>
      <c r="F22" s="2">
        <v>1.5001935060532021</v>
      </c>
      <c r="G22">
        <v>0.31023958835791138</v>
      </c>
      <c r="H22">
        <v>-0.50830278450958788</v>
      </c>
      <c r="I22" s="9">
        <v>3.0498899674031058E-4</v>
      </c>
      <c r="J22">
        <v>-3.5157158286570369</v>
      </c>
      <c r="K22">
        <v>9.6785364206553948E-4</v>
      </c>
      <c r="L22">
        <v>1033.2140692944602</v>
      </c>
      <c r="M22">
        <v>3.0141903113372712</v>
      </c>
      <c r="N22">
        <v>6.4976097839682376</v>
      </c>
      <c r="O22">
        <v>1.8714343837306262</v>
      </c>
      <c r="P22">
        <v>4.8958497295789591</v>
      </c>
      <c r="Q22">
        <v>1.5883878522510433</v>
      </c>
      <c r="R22">
        <v>3.6384039750983179</v>
      </c>
      <c r="S22">
        <v>1.291545117113698</v>
      </c>
    </row>
    <row r="23" spans="1:19" x14ac:dyDescent="0.25">
      <c r="A23" t="s">
        <v>80</v>
      </c>
      <c r="B23" t="s">
        <v>32</v>
      </c>
      <c r="C23">
        <v>650</v>
      </c>
      <c r="D23">
        <v>923.15</v>
      </c>
      <c r="E23">
        <v>1.0832475762335483</v>
      </c>
      <c r="F23" s="8">
        <v>1.4826673137859394</v>
      </c>
      <c r="G23">
        <v>0.31718501875921806</v>
      </c>
      <c r="H23">
        <v>-0.49868733340945548</v>
      </c>
      <c r="I23" s="9">
        <v>4.7943602958181217E-4</v>
      </c>
      <c r="J23">
        <v>-3.3192693318780857</v>
      </c>
      <c r="K23">
        <v>1.5159357693940139E-3</v>
      </c>
      <c r="L23">
        <v>659.65855558625935</v>
      </c>
      <c r="M23">
        <v>2.819319199488068</v>
      </c>
      <c r="N23">
        <v>5.2626894405042215</v>
      </c>
      <c r="O23">
        <v>1.6606421965561569</v>
      </c>
      <c r="P23">
        <v>4.5504093732970246</v>
      </c>
      <c r="Q23">
        <v>1.5152172010687999</v>
      </c>
      <c r="R23">
        <v>3.3647717580646077</v>
      </c>
      <c r="S23">
        <v>1.2133601325836558</v>
      </c>
    </row>
    <row r="24" spans="1:19" x14ac:dyDescent="0.25">
      <c r="A24" t="s">
        <v>80</v>
      </c>
      <c r="C24">
        <v>450</v>
      </c>
      <c r="D24">
        <v>723.15</v>
      </c>
      <c r="E24">
        <v>1.3828389684021296</v>
      </c>
      <c r="F24" s="8">
        <v>1.4826673137859394</v>
      </c>
      <c r="G24">
        <v>0.31718501875921806</v>
      </c>
      <c r="H24">
        <v>-0.49868733340945548</v>
      </c>
      <c r="I24" s="9">
        <v>4.7943602958181217E-4</v>
      </c>
      <c r="J24">
        <v>-3.3192693318780857</v>
      </c>
      <c r="K24">
        <v>1.5159357693940139E-3</v>
      </c>
      <c r="L24">
        <v>659.65855558625935</v>
      </c>
      <c r="M24">
        <v>2.819319199488068</v>
      </c>
      <c r="N24">
        <v>6.4613348410697373</v>
      </c>
      <c r="O24">
        <v>1.8658359281936534</v>
      </c>
      <c r="P24">
        <v>4.7028369585611989</v>
      </c>
      <c r="Q24">
        <v>1.5481659348223646</v>
      </c>
      <c r="R24">
        <v>3.4464844203273577</v>
      </c>
      <c r="S24">
        <v>1.2373547029002629</v>
      </c>
    </row>
    <row r="25" spans="1:19" x14ac:dyDescent="0.25">
      <c r="A25" t="s">
        <v>80</v>
      </c>
      <c r="B25" t="s">
        <v>33</v>
      </c>
      <c r="C25">
        <v>650</v>
      </c>
      <c r="D25">
        <v>923.15</v>
      </c>
      <c r="E25">
        <v>1.0832475762335483</v>
      </c>
      <c r="F25" s="8">
        <v>1.4437305806940028</v>
      </c>
      <c r="G25">
        <v>0.27942411544938062</v>
      </c>
      <c r="H25">
        <v>-0.55373611520594124</v>
      </c>
      <c r="I25" s="9">
        <v>9.9047031663910233E-4</v>
      </c>
      <c r="J25">
        <v>-3.0041585352824351</v>
      </c>
      <c r="K25">
        <v>3.6254376275313316E-3</v>
      </c>
      <c r="L25">
        <v>275.82876958248204</v>
      </c>
      <c r="M25">
        <v>2.4406395621273389</v>
      </c>
      <c r="N25">
        <v>5.2713422883775856</v>
      </c>
      <c r="O25">
        <v>1.6622850337987574</v>
      </c>
      <c r="P25">
        <v>4.2413698016868828</v>
      </c>
      <c r="Q25">
        <v>1.444886283504728</v>
      </c>
      <c r="R25">
        <v>2.9913616128051173</v>
      </c>
      <c r="S25">
        <v>1.0957286726425719</v>
      </c>
    </row>
    <row r="26" spans="1:19" x14ac:dyDescent="0.25">
      <c r="A26" t="s">
        <v>80</v>
      </c>
      <c r="C26">
        <v>450</v>
      </c>
      <c r="D26">
        <v>723.15</v>
      </c>
      <c r="E26">
        <v>1.3828389684021296</v>
      </c>
      <c r="F26" s="8">
        <v>1.4437305806940028</v>
      </c>
      <c r="G26">
        <v>0.27942411544938062</v>
      </c>
      <c r="H26">
        <v>-0.55373611520594124</v>
      </c>
      <c r="I26" s="9">
        <v>9.9047031663910233E-4</v>
      </c>
      <c r="J26">
        <v>-3.0041585352824351</v>
      </c>
      <c r="K26">
        <v>3.6254376275313316E-3</v>
      </c>
      <c r="L26">
        <v>275.82876958248204</v>
      </c>
      <c r="M26">
        <v>2.4406395621273389</v>
      </c>
      <c r="N26">
        <v>6.4571560678622415</v>
      </c>
      <c r="O26">
        <v>1.8651889836886486</v>
      </c>
      <c r="P26">
        <v>4.3954764922502374</v>
      </c>
      <c r="Q26">
        <v>1.4805759421547056</v>
      </c>
      <c r="R26">
        <v>3.0745316468721238</v>
      </c>
      <c r="S26">
        <v>1.1231525796978563</v>
      </c>
    </row>
    <row r="27" spans="1:19" x14ac:dyDescent="0.25">
      <c r="A27" t="s">
        <v>80</v>
      </c>
      <c r="B27" s="5" t="s">
        <v>48</v>
      </c>
      <c r="C27" s="5">
        <v>650</v>
      </c>
      <c r="D27" s="5">
        <v>923.15</v>
      </c>
      <c r="E27" s="5">
        <v>1.0832475762335483</v>
      </c>
      <c r="F27" s="6">
        <v>1.4755304668443818</v>
      </c>
      <c r="G27" s="5">
        <v>0.30228290752217002</v>
      </c>
      <c r="H27" s="5">
        <v>-0.51958640915254961</v>
      </c>
      <c r="I27" s="10">
        <v>5.9163178098707494E-4</v>
      </c>
      <c r="J27" s="5">
        <v>-3.227948504829647</v>
      </c>
      <c r="K27" s="5">
        <v>2.0364090129969615E-3</v>
      </c>
      <c r="L27" s="5">
        <v>491.06048618804266</v>
      </c>
      <c r="M27" s="5">
        <v>2.6911349894749153</v>
      </c>
      <c r="N27" s="5">
        <v>5.2750844468807845</v>
      </c>
      <c r="O27" s="5">
        <v>1.6629946881213418</v>
      </c>
      <c r="P27" s="5">
        <v>4.460191439499761</v>
      </c>
      <c r="Q27" s="5">
        <v>1.495191688765434</v>
      </c>
      <c r="R27" s="5">
        <v>3.2375395442835218</v>
      </c>
      <c r="S27" s="5">
        <v>1.1748136414015691</v>
      </c>
    </row>
    <row r="28" spans="1:19" x14ac:dyDescent="0.25">
      <c r="A28" t="s">
        <v>80</v>
      </c>
      <c r="B28" s="3"/>
      <c r="C28" s="3">
        <v>450</v>
      </c>
      <c r="D28" s="3">
        <v>723.15</v>
      </c>
      <c r="E28" s="5">
        <v>1.3828389684021296</v>
      </c>
      <c r="F28" s="4">
        <v>1.4755304668443818</v>
      </c>
      <c r="G28" s="3">
        <v>0.30228290752217002</v>
      </c>
      <c r="H28" s="5">
        <v>-0.51958640915254961</v>
      </c>
      <c r="I28" s="11">
        <v>5.9163178098707494E-4</v>
      </c>
      <c r="J28" s="3">
        <v>-3.227948504829647</v>
      </c>
      <c r="K28" s="3">
        <v>2.0364090129969615E-3</v>
      </c>
      <c r="L28" s="3">
        <v>491.06048618804266</v>
      </c>
      <c r="M28" s="3">
        <v>2.6911349894749153</v>
      </c>
      <c r="N28" s="3">
        <v>6.4713778957442942</v>
      </c>
      <c r="O28" s="3">
        <v>1.8673890527233254</v>
      </c>
      <c r="P28" s="3">
        <v>4.612924049517078</v>
      </c>
      <c r="Q28" s="3">
        <v>1.528861939995547</v>
      </c>
      <c r="R28" s="3">
        <v>3.3195154980437671</v>
      </c>
      <c r="S28" s="3">
        <v>1.1998188379547812</v>
      </c>
    </row>
    <row r="29" spans="1:19" x14ac:dyDescent="0.25">
      <c r="A29" t="s">
        <v>83</v>
      </c>
      <c r="B29" t="s">
        <v>38</v>
      </c>
      <c r="C29">
        <v>650</v>
      </c>
      <c r="D29">
        <v>923.15</v>
      </c>
      <c r="E29">
        <v>1.0832475762335483</v>
      </c>
      <c r="F29" s="2">
        <v>1.9505971256395791</v>
      </c>
      <c r="G29">
        <v>0.57281107297698153</v>
      </c>
      <c r="H29">
        <v>-0.24198859529810512</v>
      </c>
      <c r="I29" s="9">
        <v>3.15111980895793E-4</v>
      </c>
      <c r="J29">
        <v>-3.5015350841696571</v>
      </c>
      <c r="K29">
        <v>5.4692255303839137E-4</v>
      </c>
      <c r="L29">
        <v>1828.412440563234</v>
      </c>
      <c r="M29">
        <v>3.2620741675776865</v>
      </c>
      <c r="N29">
        <v>5.563562920384534</v>
      </c>
      <c r="O29">
        <v>1.7162387160483021</v>
      </c>
      <c r="P29">
        <v>4.6688635558252791</v>
      </c>
      <c r="Q29">
        <v>1.5409156921360601</v>
      </c>
      <c r="R29">
        <v>3.756132109293417</v>
      </c>
      <c r="S29">
        <v>1.3233897335957876</v>
      </c>
    </row>
    <row r="30" spans="1:19" x14ac:dyDescent="0.25">
      <c r="A30" t="s">
        <v>83</v>
      </c>
      <c r="C30">
        <v>450</v>
      </c>
      <c r="D30">
        <v>723.15</v>
      </c>
      <c r="E30">
        <v>1.3828389684021296</v>
      </c>
      <c r="F30" s="2">
        <v>1.9505971256395791</v>
      </c>
      <c r="G30">
        <v>0.57281107297698153</v>
      </c>
      <c r="H30">
        <v>-0.24198859529810512</v>
      </c>
      <c r="I30" s="9">
        <v>3.15111980895793E-4</v>
      </c>
      <c r="J30">
        <v>-3.5015350841696571</v>
      </c>
      <c r="K30">
        <v>5.4692255303839137E-4</v>
      </c>
      <c r="L30">
        <v>1828.412440563234</v>
      </c>
      <c r="M30">
        <v>3.2620741675776865</v>
      </c>
      <c r="N30">
        <v>6.9164148390975058</v>
      </c>
      <c r="O30">
        <v>1.9338975485406011</v>
      </c>
      <c r="P30">
        <v>4.8036429160287293</v>
      </c>
      <c r="Q30">
        <v>1.5693745709031965</v>
      </c>
      <c r="R30">
        <v>3.8236306757639227</v>
      </c>
      <c r="S30">
        <v>1.3412004099192791</v>
      </c>
    </row>
    <row r="31" spans="1:19" x14ac:dyDescent="0.25">
      <c r="A31" t="s">
        <v>83</v>
      </c>
      <c r="B31" t="s">
        <v>39</v>
      </c>
      <c r="C31">
        <v>650</v>
      </c>
      <c r="D31">
        <v>923.15</v>
      </c>
      <c r="E31">
        <v>1.0832475762335483</v>
      </c>
      <c r="F31" s="2">
        <v>1.9417964466454603</v>
      </c>
      <c r="G31">
        <v>0.55596442113437361</v>
      </c>
      <c r="H31">
        <v>-0.25495300014351485</v>
      </c>
      <c r="I31" s="9">
        <v>6.82167003843342E-4</v>
      </c>
      <c r="J31">
        <v>-3.1661092910783202</v>
      </c>
      <c r="K31">
        <v>1.258729040639185E-3</v>
      </c>
      <c r="L31">
        <v>794.45215587637358</v>
      </c>
      <c r="M31">
        <v>2.9000677479064723</v>
      </c>
      <c r="N31">
        <v>5.5660406796213975</v>
      </c>
      <c r="O31">
        <v>1.7166839716686906</v>
      </c>
      <c r="P31">
        <v>4.3345012724307939</v>
      </c>
      <c r="Q31">
        <v>1.4666065568853555</v>
      </c>
      <c r="R31">
        <v>3.3949267799185838</v>
      </c>
      <c r="S31">
        <v>1.2222821937437971</v>
      </c>
    </row>
    <row r="32" spans="1:19" x14ac:dyDescent="0.25">
      <c r="A32" t="s">
        <v>83</v>
      </c>
      <c r="C32">
        <v>450</v>
      </c>
      <c r="D32">
        <v>723.15</v>
      </c>
      <c r="E32">
        <v>1.3828389684021296</v>
      </c>
      <c r="F32" s="2">
        <v>1.9417964466454603</v>
      </c>
      <c r="G32">
        <v>0.55596442113437361</v>
      </c>
      <c r="H32">
        <v>-0.25495300014351485</v>
      </c>
      <c r="I32" s="9">
        <v>6.82167003843342E-4</v>
      </c>
      <c r="J32">
        <v>-3.1661092910783202</v>
      </c>
      <c r="K32">
        <v>1.258729040639185E-3</v>
      </c>
      <c r="L32">
        <v>794.45215587637358</v>
      </c>
      <c r="M32">
        <v>2.9000677479064723</v>
      </c>
      <c r="N32">
        <v>6.915992329895305</v>
      </c>
      <c r="O32">
        <v>1.9338364587827346</v>
      </c>
      <c r="P32">
        <v>4.4695747651646593</v>
      </c>
      <c r="Q32">
        <v>1.4972932732646058</v>
      </c>
      <c r="R32">
        <v>3.4626469021648982</v>
      </c>
      <c r="S32">
        <v>1.2420332972314945</v>
      </c>
    </row>
    <row r="33" spans="1:19" x14ac:dyDescent="0.25">
      <c r="A33" t="s">
        <v>83</v>
      </c>
      <c r="B33" s="5" t="s">
        <v>50</v>
      </c>
      <c r="C33" s="5">
        <v>650</v>
      </c>
      <c r="D33" s="5">
        <v>923.15</v>
      </c>
      <c r="E33" s="5">
        <v>1.0832475762335483</v>
      </c>
      <c r="F33" s="6">
        <v>1.9468254060706711</v>
      </c>
      <c r="G33" s="5">
        <v>0.56559107933014952</v>
      </c>
      <c r="H33" s="5">
        <v>-0.24749744897820661</v>
      </c>
      <c r="I33" s="10">
        <v>4.7242127644474269E-4</v>
      </c>
      <c r="J33" s="5">
        <v>-3.3256705512903881</v>
      </c>
      <c r="K33" s="5">
        <v>8.5198247629587442E-4</v>
      </c>
      <c r="L33" s="5">
        <v>1173.7330612099613</v>
      </c>
      <c r="M33" s="5">
        <v>3.0695693377758704</v>
      </c>
      <c r="N33" s="5">
        <v>5.5645774973752591</v>
      </c>
      <c r="O33" s="5">
        <v>1.7164210604392693</v>
      </c>
      <c r="P33" s="5">
        <v>4.4934542451341972</v>
      </c>
      <c r="Q33" s="5">
        <v>1.5026217256085015</v>
      </c>
      <c r="R33" s="5">
        <v>3.5639699611554314</v>
      </c>
      <c r="S33" s="5">
        <v>1.2708750811654768</v>
      </c>
    </row>
    <row r="34" spans="1:19" x14ac:dyDescent="0.25">
      <c r="A34" t="s">
        <v>83</v>
      </c>
      <c r="B34" s="3"/>
      <c r="C34" s="3">
        <v>450</v>
      </c>
      <c r="D34" s="3">
        <v>723.15</v>
      </c>
      <c r="E34" s="3">
        <v>1.3828389684021296</v>
      </c>
      <c r="F34" s="4">
        <v>1.9468254060706711</v>
      </c>
      <c r="G34" s="3">
        <v>0.56559107933014952</v>
      </c>
      <c r="H34" s="3">
        <v>-0.24749744897820661</v>
      </c>
      <c r="I34" s="11">
        <v>4.7242127644474269E-4</v>
      </c>
      <c r="J34" s="3">
        <v>-3.3256705512903881</v>
      </c>
      <c r="K34" s="3">
        <v>8.5198247629587442E-4</v>
      </c>
      <c r="L34" s="3">
        <v>1173.7330612099613</v>
      </c>
      <c r="M34" s="3">
        <v>3.0695693377758704</v>
      </c>
      <c r="N34" s="3">
        <v>6.9161864439000604</v>
      </c>
      <c r="O34" s="3">
        <v>1.9338645258006559</v>
      </c>
      <c r="P34" s="3">
        <v>4.6283595051338668</v>
      </c>
      <c r="Q34" s="3">
        <v>1.5322024867668946</v>
      </c>
      <c r="R34" s="3">
        <v>3.631563302337637</v>
      </c>
      <c r="S34" s="3">
        <v>1.2896632173695841</v>
      </c>
    </row>
    <row r="35" spans="1:19" x14ac:dyDescent="0.25">
      <c r="A35" t="s">
        <v>81</v>
      </c>
      <c r="B35" t="s">
        <v>41</v>
      </c>
      <c r="C35">
        <v>650</v>
      </c>
      <c r="D35">
        <v>923.15</v>
      </c>
      <c r="E35">
        <v>1.0832475762335483</v>
      </c>
      <c r="F35" s="2">
        <v>1.4734850686879268</v>
      </c>
      <c r="G35">
        <v>0.29455560145383469</v>
      </c>
      <c r="H35">
        <v>-0.53083271403353793</v>
      </c>
      <c r="I35" s="9">
        <v>1.0954815283930877E-3</v>
      </c>
      <c r="J35">
        <v>-2.9603949409554766</v>
      </c>
      <c r="K35">
        <v>3.8329364586507822E-3</v>
      </c>
      <c r="L35">
        <v>260.89657649895042</v>
      </c>
      <c r="M35">
        <v>2.4164683802984972</v>
      </c>
      <c r="N35">
        <v>5.28389351190682</v>
      </c>
      <c r="O35">
        <v>1.6646632335249127</v>
      </c>
      <c r="P35">
        <v>4.1929547756736527</v>
      </c>
      <c r="Q35">
        <v>1.4334056824575889</v>
      </c>
      <c r="R35">
        <v>2.9631469064032099</v>
      </c>
      <c r="S35">
        <v>1.0862518476536958</v>
      </c>
    </row>
    <row r="36" spans="1:19" x14ac:dyDescent="0.25">
      <c r="A36" t="s">
        <v>81</v>
      </c>
      <c r="C36">
        <v>450</v>
      </c>
      <c r="D36">
        <v>723.15</v>
      </c>
      <c r="E36">
        <v>1.3828389684021296</v>
      </c>
      <c r="F36" s="2">
        <v>1.4734850686879268</v>
      </c>
      <c r="G36">
        <v>0.29455560145383469</v>
      </c>
      <c r="H36">
        <v>-0.53083271403353793</v>
      </c>
      <c r="I36" s="9">
        <v>1.0954815283930877E-3</v>
      </c>
      <c r="J36">
        <v>-2.9603949409554766</v>
      </c>
      <c r="K36">
        <v>3.8329364586507822E-3</v>
      </c>
      <c r="L36">
        <v>260.89657649895042</v>
      </c>
      <c r="M36">
        <v>2.4164683802984972</v>
      </c>
      <c r="N36">
        <v>6.4795128987209747</v>
      </c>
      <c r="O36">
        <v>1.8686453375883141</v>
      </c>
      <c r="P36">
        <v>4.3457750300380793</v>
      </c>
      <c r="Q36">
        <v>1.4692041156619213</v>
      </c>
      <c r="R36">
        <v>3.0451986318003508</v>
      </c>
      <c r="S36">
        <v>1.1135661311526801</v>
      </c>
    </row>
    <row r="37" spans="1:19" x14ac:dyDescent="0.25">
      <c r="A37" t="s">
        <v>81</v>
      </c>
      <c r="B37" t="s">
        <v>40</v>
      </c>
      <c r="C37">
        <v>650</v>
      </c>
      <c r="D37">
        <v>923.15</v>
      </c>
      <c r="E37">
        <v>1.0832475762335483</v>
      </c>
      <c r="F37" s="2">
        <v>1.4735712501915701</v>
      </c>
      <c r="G37">
        <v>0.29272007238617037</v>
      </c>
      <c r="H37">
        <v>-0.53354749612560826</v>
      </c>
      <c r="I37" s="9">
        <v>6.5685645391877164E-4</v>
      </c>
      <c r="J37">
        <v>-3.1825295285868749</v>
      </c>
      <c r="K37">
        <v>2.3059783829112845E-3</v>
      </c>
      <c r="L37">
        <v>433.65540952621842</v>
      </c>
      <c r="M37">
        <v>2.6371447682582962</v>
      </c>
      <c r="N37">
        <v>5.2867109854943219</v>
      </c>
      <c r="O37">
        <v>1.6651963106360494</v>
      </c>
      <c r="P37">
        <v>4.4150760035911931</v>
      </c>
      <c r="Q37">
        <v>1.4850250487641918</v>
      </c>
      <c r="R37">
        <v>3.1838117405430038</v>
      </c>
      <c r="S37">
        <v>1.1580791395202028</v>
      </c>
    </row>
    <row r="38" spans="1:19" x14ac:dyDescent="0.25">
      <c r="A38" t="s">
        <v>81</v>
      </c>
      <c r="C38">
        <v>450</v>
      </c>
      <c r="D38">
        <v>723.15</v>
      </c>
      <c r="E38">
        <v>1.3828389684021296</v>
      </c>
      <c r="F38" s="2">
        <v>1.4735712501915701</v>
      </c>
      <c r="G38">
        <v>0.29272007238617037</v>
      </c>
      <c r="H38">
        <v>-0.53354749612560826</v>
      </c>
      <c r="I38" s="9">
        <v>6.5685645391877164E-4</v>
      </c>
      <c r="J38">
        <v>-3.1825295285868749</v>
      </c>
      <c r="K38">
        <v>2.3059783829112845E-3</v>
      </c>
      <c r="L38">
        <v>433.65540952621842</v>
      </c>
      <c r="M38">
        <v>2.6371447682582962</v>
      </c>
      <c r="N38">
        <v>6.482358773468798</v>
      </c>
      <c r="O38">
        <v>1.8690844523806105</v>
      </c>
      <c r="P38">
        <v>4.5678925630890337</v>
      </c>
      <c r="Q38">
        <v>1.5190519526132504</v>
      </c>
      <c r="R38">
        <v>3.2658602705256374</v>
      </c>
      <c r="S38">
        <v>1.183523210572929</v>
      </c>
    </row>
    <row r="39" spans="1:19" x14ac:dyDescent="0.25">
      <c r="A39" t="s">
        <v>81</v>
      </c>
      <c r="B39" t="s">
        <v>42</v>
      </c>
      <c r="C39">
        <v>650</v>
      </c>
      <c r="D39">
        <v>923.15</v>
      </c>
      <c r="E39">
        <v>1.0832475762335483</v>
      </c>
      <c r="F39" s="2">
        <v>1.4782086472020477</v>
      </c>
      <c r="G39">
        <v>0.30195493116186667</v>
      </c>
      <c r="H39">
        <v>-0.52005787362678135</v>
      </c>
      <c r="I39" s="9">
        <v>5.7583692762380246E-4</v>
      </c>
      <c r="J39">
        <v>-3.2397004878618856</v>
      </c>
      <c r="K39">
        <v>1.9388128920195999E-3</v>
      </c>
      <c r="L39">
        <v>515.77952886331991</v>
      </c>
      <c r="M39">
        <v>2.7124641011246657</v>
      </c>
      <c r="N39">
        <v>5.2787471569742896</v>
      </c>
      <c r="O39">
        <v>1.6636887886865275</v>
      </c>
      <c r="P39">
        <v>4.4715290326774699</v>
      </c>
      <c r="Q39">
        <v>1.4977304156103648</v>
      </c>
      <c r="R39">
        <v>3.2585106905965571</v>
      </c>
      <c r="S39">
        <v>1.1812702476185994</v>
      </c>
    </row>
    <row r="40" spans="1:19" x14ac:dyDescent="0.25">
      <c r="A40" t="s">
        <v>81</v>
      </c>
      <c r="C40">
        <v>450</v>
      </c>
      <c r="D40">
        <v>723.15</v>
      </c>
      <c r="E40">
        <v>1.3828389684021296</v>
      </c>
      <c r="F40" s="2">
        <v>1.4782086472020477</v>
      </c>
      <c r="G40">
        <v>0.30195493116186667</v>
      </c>
      <c r="H40">
        <v>-0.52005787362678135</v>
      </c>
      <c r="I40" s="9">
        <v>5.7583692762380246E-4</v>
      </c>
      <c r="J40">
        <v>-3.2397004878618856</v>
      </c>
      <c r="K40">
        <v>1.9388128920195999E-3</v>
      </c>
      <c r="L40">
        <v>515.77952886331991</v>
      </c>
      <c r="M40">
        <v>2.7124641011246657</v>
      </c>
      <c r="N40">
        <v>6.4759232015978139</v>
      </c>
      <c r="O40">
        <v>1.868091176819471</v>
      </c>
      <c r="P40">
        <v>4.6241470358069963</v>
      </c>
      <c r="Q40">
        <v>1.531291929265685</v>
      </c>
      <c r="R40">
        <v>3.3403876426734129</v>
      </c>
      <c r="S40">
        <v>1.2060868609347519</v>
      </c>
    </row>
    <row r="41" spans="1:19" x14ac:dyDescent="0.25">
      <c r="A41" t="s">
        <v>81</v>
      </c>
      <c r="B41" s="5" t="s">
        <v>53</v>
      </c>
      <c r="C41" s="5">
        <v>650</v>
      </c>
      <c r="D41" s="5">
        <v>923.15</v>
      </c>
      <c r="E41" s="5">
        <v>1.0832475762335483</v>
      </c>
      <c r="F41" s="6">
        <v>1.4747352354148897</v>
      </c>
      <c r="G41" s="5">
        <v>0.29593008572846097</v>
      </c>
      <c r="H41" s="5">
        <v>-0.52881088005176502</v>
      </c>
      <c r="I41" s="10">
        <v>8.3079586909014236E-4</v>
      </c>
      <c r="J41" s="5">
        <v>-3.0805056715445169</v>
      </c>
      <c r="K41" s="5">
        <v>2.8894353633791424E-3</v>
      </c>
      <c r="L41" s="5">
        <v>346.08837860644098</v>
      </c>
      <c r="M41" s="5">
        <v>2.5391870162492478</v>
      </c>
      <c r="N41" s="5">
        <v>5.2833613420096039</v>
      </c>
      <c r="O41" s="5">
        <v>1.6645625129678669</v>
      </c>
      <c r="P41" s="5">
        <v>4.3128717707532589</v>
      </c>
      <c r="Q41" s="5">
        <v>1.4616039863527075</v>
      </c>
      <c r="R41" s="5">
        <v>3.0856980283596731</v>
      </c>
      <c r="S41" s="5">
        <v>1.1267778970337841</v>
      </c>
    </row>
    <row r="42" spans="1:19" x14ac:dyDescent="0.25">
      <c r="A42" t="s">
        <v>81</v>
      </c>
      <c r="B42" s="3"/>
      <c r="C42" s="3">
        <v>450</v>
      </c>
      <c r="D42" s="3">
        <v>723.15</v>
      </c>
      <c r="E42" s="3">
        <v>1.3828389684021296</v>
      </c>
      <c r="F42" s="4">
        <v>1.4747352354148897</v>
      </c>
      <c r="G42" s="3">
        <v>0.29593008572846097</v>
      </c>
      <c r="H42" s="3">
        <v>-0.52881088005176502</v>
      </c>
      <c r="I42" s="11">
        <v>8.3079586909014236E-4</v>
      </c>
      <c r="J42" s="3">
        <v>-3.0805056715445169</v>
      </c>
      <c r="K42" s="3">
        <v>2.8894353633791424E-3</v>
      </c>
      <c r="L42" s="3">
        <v>346.08837860644098</v>
      </c>
      <c r="M42" s="3">
        <v>2.5391870162492478</v>
      </c>
      <c r="N42" s="3">
        <v>6.4793927219329497</v>
      </c>
      <c r="O42" s="3">
        <v>1.8686267902214999</v>
      </c>
      <c r="P42" s="3">
        <v>4.4656384441152843</v>
      </c>
      <c r="Q42" s="3">
        <v>1.4964121927102134</v>
      </c>
      <c r="R42" s="3">
        <v>3.1677034247810036</v>
      </c>
      <c r="S42" s="3">
        <v>1.153006853654849</v>
      </c>
    </row>
    <row r="43" spans="1:19" x14ac:dyDescent="0.25">
      <c r="A43" t="s">
        <v>82</v>
      </c>
      <c r="B43" t="s">
        <v>43</v>
      </c>
      <c r="C43">
        <v>650</v>
      </c>
      <c r="D43">
        <v>923.15</v>
      </c>
      <c r="E43">
        <v>1.0832475762335483</v>
      </c>
      <c r="F43" s="2">
        <v>1.3669404834370662</v>
      </c>
      <c r="G43">
        <v>9.3214566193122836E-2</v>
      </c>
      <c r="H43">
        <v>-1.0305162172275459</v>
      </c>
      <c r="I43" s="9">
        <v>3.6179591754413007E-4</v>
      </c>
      <c r="J43">
        <v>-3.4415363379683548</v>
      </c>
      <c r="K43">
        <v>3.9480471117101495E-3</v>
      </c>
      <c r="L43">
        <v>253.28978396279487</v>
      </c>
      <c r="M43">
        <v>2.4036176735723918</v>
      </c>
      <c r="N43">
        <v>5.6566214349936432</v>
      </c>
      <c r="O43">
        <v>1.7328267943752207</v>
      </c>
      <c r="P43">
        <v>4.6911218579138776</v>
      </c>
      <c r="Q43">
        <v>1.5456717559677569</v>
      </c>
      <c r="R43">
        <v>2.9653030714131599</v>
      </c>
      <c r="S43">
        <v>1.0869792435541716</v>
      </c>
    </row>
    <row r="44" spans="1:19" x14ac:dyDescent="0.25">
      <c r="A44" t="s">
        <v>82</v>
      </c>
      <c r="C44">
        <v>450</v>
      </c>
      <c r="D44">
        <v>723.15</v>
      </c>
      <c r="E44">
        <v>1.3828389684021296</v>
      </c>
      <c r="F44" s="2">
        <v>1.3669404834370662</v>
      </c>
      <c r="G44">
        <v>9.3214566193122836E-2</v>
      </c>
      <c r="H44">
        <v>-1.0305162172275459</v>
      </c>
      <c r="I44" s="9">
        <v>3.6179591754413007E-4</v>
      </c>
      <c r="J44">
        <v>-3.4415363379683548</v>
      </c>
      <c r="K44">
        <v>3.9480471117101495E-3</v>
      </c>
      <c r="L44">
        <v>253.28978396279487</v>
      </c>
      <c r="M44">
        <v>2.4036176735723918</v>
      </c>
      <c r="N44">
        <v>6.8171289971221363</v>
      </c>
      <c r="O44">
        <v>1.9194384150594885</v>
      </c>
      <c r="P44">
        <v>4.8486508684775291</v>
      </c>
      <c r="Q44">
        <v>1.5787004948046062</v>
      </c>
      <c r="R44">
        <v>3.051505214216387</v>
      </c>
      <c r="S44">
        <v>1.1156349817397326</v>
      </c>
    </row>
    <row r="45" spans="1:19" x14ac:dyDescent="0.25">
      <c r="A45" t="s">
        <v>82</v>
      </c>
      <c r="B45" t="s">
        <v>44</v>
      </c>
      <c r="C45">
        <v>650</v>
      </c>
      <c r="D45">
        <v>923.15</v>
      </c>
      <c r="E45">
        <v>1.0832475762335483</v>
      </c>
      <c r="F45" s="2">
        <v>1.2784856329265071</v>
      </c>
      <c r="G45">
        <v>8.3602450731910083E-2</v>
      </c>
      <c r="H45">
        <v>-1.077780991415709</v>
      </c>
      <c r="I45" s="9">
        <v>6.109449963256512E-4</v>
      </c>
      <c r="J45">
        <v>-3.2139978877403204</v>
      </c>
      <c r="K45">
        <v>6.4688748177387763E-3</v>
      </c>
      <c r="L45">
        <v>154.5863891596459</v>
      </c>
      <c r="M45">
        <v>2.1891712530164615</v>
      </c>
      <c r="N45">
        <v>5.5984858565179767</v>
      </c>
      <c r="O45">
        <v>1.7224961784164465</v>
      </c>
      <c r="P45">
        <v>4.4785364203629712</v>
      </c>
      <c r="Q45">
        <v>1.4992963011682099</v>
      </c>
      <c r="R45">
        <v>2.7645195500958724</v>
      </c>
      <c r="S45">
        <v>1.0168668586087446</v>
      </c>
    </row>
    <row r="46" spans="1:19" x14ac:dyDescent="0.25">
      <c r="A46" t="s">
        <v>82</v>
      </c>
      <c r="C46">
        <v>450</v>
      </c>
      <c r="D46">
        <v>723.15</v>
      </c>
      <c r="E46">
        <v>1.3828389684021296</v>
      </c>
      <c r="F46" s="2">
        <v>1.2784856329265071</v>
      </c>
      <c r="G46">
        <v>8.3602450731910083E-2</v>
      </c>
      <c r="H46">
        <v>-1.077780991415709</v>
      </c>
      <c r="I46" s="9">
        <v>6.109449963256512E-4</v>
      </c>
      <c r="J46">
        <v>-3.2139978877403204</v>
      </c>
      <c r="K46">
        <v>6.4688748177387763E-3</v>
      </c>
      <c r="L46">
        <v>154.5863891596459</v>
      </c>
      <c r="M46">
        <v>2.1891712530164615</v>
      </c>
      <c r="N46">
        <v>6.7298430756570946</v>
      </c>
      <c r="O46">
        <v>1.9065518262461687</v>
      </c>
      <c r="P46">
        <v>4.640200952651611</v>
      </c>
      <c r="Q46">
        <v>1.5347576740614897</v>
      </c>
      <c r="R46">
        <v>2.8545004107968088</v>
      </c>
      <c r="S46">
        <v>1.0488968403341681</v>
      </c>
    </row>
    <row r="47" spans="1:19" x14ac:dyDescent="0.25">
      <c r="A47" t="s">
        <v>82</v>
      </c>
      <c r="B47" s="5" t="s">
        <v>51</v>
      </c>
      <c r="C47" s="5">
        <v>650</v>
      </c>
      <c r="D47" s="5">
        <v>923.15</v>
      </c>
      <c r="E47" s="5">
        <v>1.0832475762335483</v>
      </c>
      <c r="F47" s="6">
        <v>1.322713058181787</v>
      </c>
      <c r="G47" s="5">
        <v>9.0010527706051932E-2</v>
      </c>
      <c r="H47" s="5">
        <v>-1.0457066921467275</v>
      </c>
      <c r="I47" s="10">
        <v>4.448456104713038E-4</v>
      </c>
      <c r="J47" s="5">
        <v>-3.3517906904896608</v>
      </c>
      <c r="K47" s="5">
        <v>4.7883230137196918E-3</v>
      </c>
      <c r="L47" s="5">
        <v>208.84138290895592</v>
      </c>
      <c r="M47" s="5">
        <v>2.3198165603658185</v>
      </c>
      <c r="N47" s="5">
        <v>5.6191117335809109</v>
      </c>
      <c r="O47" s="5">
        <v>1.7261735968906977</v>
      </c>
      <c r="P47" s="5">
        <v>4.6087558499821641</v>
      </c>
      <c r="Q47" s="5">
        <v>1.5279579398861958</v>
      </c>
      <c r="R47" s="5">
        <v>2.8881868890333431</v>
      </c>
      <c r="S47" s="5">
        <v>1.0606289312059944</v>
      </c>
    </row>
    <row r="48" spans="1:19" x14ac:dyDescent="0.25">
      <c r="A48" t="s">
        <v>82</v>
      </c>
      <c r="B48" s="3"/>
      <c r="C48" s="3">
        <v>450</v>
      </c>
      <c r="D48" s="3">
        <v>723.15</v>
      </c>
      <c r="E48" s="3">
        <v>1.3828389684021296</v>
      </c>
      <c r="F48" s="4">
        <v>1.322713058181787</v>
      </c>
      <c r="G48" s="3">
        <v>9.0010527706051932E-2</v>
      </c>
      <c r="H48" s="3">
        <v>-1.0457066921467275</v>
      </c>
      <c r="I48" s="11">
        <v>4.448456104713038E-4</v>
      </c>
      <c r="J48" s="3">
        <v>-3.3517906904896608</v>
      </c>
      <c r="K48" s="3">
        <v>4.7883230137196918E-3</v>
      </c>
      <c r="L48" s="3">
        <v>208.84138290895592</v>
      </c>
      <c r="M48" s="3">
        <v>2.3198165603658185</v>
      </c>
      <c r="N48" s="3">
        <v>6.7650441242147155</v>
      </c>
      <c r="O48" s="3">
        <v>1.9117687840278981</v>
      </c>
      <c r="P48" s="3">
        <v>4.7683258311734811</v>
      </c>
      <c r="Q48" s="3">
        <v>1.5619952645031521</v>
      </c>
      <c r="R48" s="3">
        <v>2.9762378684062325</v>
      </c>
      <c r="S48" s="3">
        <v>1.0906600426766448</v>
      </c>
    </row>
    <row r="49" spans="1:19" x14ac:dyDescent="0.25">
      <c r="A49" t="s">
        <v>84</v>
      </c>
      <c r="B49" t="s">
        <v>45</v>
      </c>
      <c r="C49">
        <v>650</v>
      </c>
      <c r="D49">
        <v>923.15</v>
      </c>
      <c r="E49">
        <v>1.0832475762335483</v>
      </c>
      <c r="F49" s="2">
        <v>1.6484592245340126</v>
      </c>
      <c r="G49">
        <v>0.42067217633290754</v>
      </c>
      <c r="H49">
        <v>-0.37605621169274556</v>
      </c>
      <c r="I49" s="9">
        <v>1.9068311996526417E-3</v>
      </c>
      <c r="J49">
        <v>-2.7196877507422013</v>
      </c>
      <c r="K49">
        <v>4.542798347243083E-3</v>
      </c>
      <c r="L49">
        <v>220.12863516314263</v>
      </c>
      <c r="M49">
        <v>2.3426765408924624</v>
      </c>
      <c r="N49">
        <v>5.337611372812189</v>
      </c>
      <c r="O49">
        <v>1.6747782444376933</v>
      </c>
      <c r="P49">
        <v>3.9263919642756511</v>
      </c>
      <c r="Q49">
        <v>1.3677209289440488</v>
      </c>
      <c r="R49">
        <v>2.8676154242724774</v>
      </c>
      <c r="S49">
        <v>1.0534808217910407</v>
      </c>
    </row>
    <row r="50" spans="1:19" x14ac:dyDescent="0.25">
      <c r="A50" t="s">
        <v>84</v>
      </c>
      <c r="C50">
        <v>450</v>
      </c>
      <c r="D50">
        <v>723.15</v>
      </c>
      <c r="E50">
        <v>1.3828389684021296</v>
      </c>
      <c r="F50" s="2">
        <v>1.6484592245340126</v>
      </c>
      <c r="G50">
        <v>0.42067217633290754</v>
      </c>
      <c r="H50">
        <v>-0.37605621169274556</v>
      </c>
      <c r="I50" s="9">
        <v>1.9068311996526417E-3</v>
      </c>
      <c r="J50">
        <v>-2.7196877507422013</v>
      </c>
      <c r="K50">
        <v>4.542798347243083E-3</v>
      </c>
      <c r="L50">
        <v>220.12863516314263</v>
      </c>
      <c r="M50">
        <v>2.3426765408924624</v>
      </c>
      <c r="N50">
        <v>6.5908935856641397</v>
      </c>
      <c r="O50">
        <v>1.8856889365395677</v>
      </c>
      <c r="P50">
        <v>4.0720613865347808</v>
      </c>
      <c r="Q50">
        <v>1.4041493544132697</v>
      </c>
      <c r="R50">
        <v>2.9436546646458481</v>
      </c>
      <c r="S50">
        <v>1.0796518925752243</v>
      </c>
    </row>
    <row r="51" spans="1:19" x14ac:dyDescent="0.25">
      <c r="A51" t="s">
        <v>84</v>
      </c>
      <c r="B51" t="s">
        <v>46</v>
      </c>
      <c r="C51">
        <v>650</v>
      </c>
      <c r="D51">
        <v>923.15</v>
      </c>
      <c r="E51">
        <v>1.0832475762335483</v>
      </c>
      <c r="F51" s="2">
        <v>1.6417795570028826</v>
      </c>
      <c r="G51">
        <v>0.42292027322972003</v>
      </c>
      <c r="H51">
        <v>-0.37374149588699501</v>
      </c>
      <c r="I51" s="9">
        <v>1.8324425946117454E-3</v>
      </c>
      <c r="J51">
        <v>-2.736969621725772</v>
      </c>
      <c r="K51">
        <v>4.4136003894321577E-3</v>
      </c>
      <c r="L51">
        <v>226.57239255152808</v>
      </c>
      <c r="M51">
        <v>2.3552069907305255</v>
      </c>
      <c r="N51">
        <v>5.3273373499769816</v>
      </c>
      <c r="O51">
        <v>1.6728515542527762</v>
      </c>
      <c r="P51">
        <v>3.9446163754401757</v>
      </c>
      <c r="Q51">
        <v>1.3723517063349782</v>
      </c>
      <c r="R51">
        <v>2.88091713262452</v>
      </c>
      <c r="S51">
        <v>1.0581086922817469</v>
      </c>
    </row>
    <row r="52" spans="1:19" x14ac:dyDescent="0.25">
      <c r="A52" t="s">
        <v>84</v>
      </c>
      <c r="C52">
        <v>450</v>
      </c>
      <c r="D52">
        <v>723.15</v>
      </c>
      <c r="E52">
        <v>1.3828389684021296</v>
      </c>
      <c r="F52" s="2">
        <v>1.6417795570028826</v>
      </c>
      <c r="G52">
        <v>0.42292027322972003</v>
      </c>
      <c r="H52">
        <v>-0.37374149588699501</v>
      </c>
      <c r="I52" s="9">
        <v>1.8324425946117454E-3</v>
      </c>
      <c r="J52">
        <v>-2.736969621725772</v>
      </c>
      <c r="K52">
        <v>4.4136003894321577E-3</v>
      </c>
      <c r="L52">
        <v>226.57239255152808</v>
      </c>
      <c r="M52">
        <v>2.3552069907305255</v>
      </c>
      <c r="N52">
        <v>6.5784182748445712</v>
      </c>
      <c r="O52">
        <v>1.883794332678195</v>
      </c>
      <c r="P52">
        <v>4.0905464739576072</v>
      </c>
      <c r="Q52">
        <v>1.4086785733439673</v>
      </c>
      <c r="R52">
        <v>2.9571696782634591</v>
      </c>
      <c r="S52">
        <v>1.0842326211190434</v>
      </c>
    </row>
    <row r="53" spans="1:19" x14ac:dyDescent="0.25">
      <c r="A53" t="s">
        <v>84</v>
      </c>
      <c r="B53" t="s">
        <v>47</v>
      </c>
      <c r="C53">
        <v>650</v>
      </c>
      <c r="D53">
        <v>923.15</v>
      </c>
      <c r="E53">
        <v>1.0832475762335483</v>
      </c>
      <c r="F53" s="2">
        <v>1.6717797442630657</v>
      </c>
      <c r="G53">
        <v>0.46526466962530821</v>
      </c>
      <c r="H53">
        <v>-0.33229992483473381</v>
      </c>
      <c r="I53" s="9">
        <v>8.8685445765683058E-4</v>
      </c>
      <c r="J53">
        <v>-3.0521476467103406</v>
      </c>
      <c r="K53">
        <v>1.9313563050588844E-3</v>
      </c>
      <c r="L53">
        <v>517.77085221440348</v>
      </c>
      <c r="M53">
        <v>2.7141375982835818</v>
      </c>
      <c r="N53">
        <v>5.3216431720744817</v>
      </c>
      <c r="O53">
        <v>1.6717821225952756</v>
      </c>
      <c r="P53">
        <v>4.2555874351102885</v>
      </c>
      <c r="Q53">
        <v>1.4482328101015014</v>
      </c>
      <c r="R53">
        <v>3.2364173129369282</v>
      </c>
      <c r="S53">
        <v>1.1744669503801166</v>
      </c>
    </row>
    <row r="54" spans="1:19" x14ac:dyDescent="0.25">
      <c r="A54" t="s">
        <v>84</v>
      </c>
      <c r="C54">
        <v>450</v>
      </c>
      <c r="D54">
        <v>723.15</v>
      </c>
      <c r="E54">
        <v>1.3828389684021296</v>
      </c>
      <c r="F54" s="2">
        <v>1.6717797442630657</v>
      </c>
      <c r="G54">
        <v>0.46526466962530821</v>
      </c>
      <c r="H54">
        <v>-0.33229992483473381</v>
      </c>
      <c r="I54" s="9">
        <v>8.8685445765683058E-4</v>
      </c>
      <c r="J54">
        <v>-3.0521476467103406</v>
      </c>
      <c r="K54">
        <v>1.9313563050588844E-3</v>
      </c>
      <c r="L54">
        <v>517.77085221440348</v>
      </c>
      <c r="M54">
        <v>2.7141375982835818</v>
      </c>
      <c r="N54">
        <v>6.582610674595327</v>
      </c>
      <c r="O54">
        <v>1.8844314257062045</v>
      </c>
      <c r="P54">
        <v>4.4003540225126114</v>
      </c>
      <c r="Q54">
        <v>1.4816849973494677</v>
      </c>
      <c r="R54">
        <v>3.3117211128825397</v>
      </c>
      <c r="S54">
        <v>1.1974680279300269</v>
      </c>
    </row>
    <row r="55" spans="1:19" x14ac:dyDescent="0.25">
      <c r="A55" t="s">
        <v>84</v>
      </c>
      <c r="B55" s="5" t="s">
        <v>52</v>
      </c>
      <c r="C55" s="5">
        <v>650</v>
      </c>
      <c r="D55" s="5">
        <v>923.15</v>
      </c>
      <c r="E55" s="5">
        <v>1.0832475762335483</v>
      </c>
      <c r="F55" s="6">
        <v>1.6569189896119769</v>
      </c>
      <c r="G55" s="5">
        <v>0.44050225105587304</v>
      </c>
      <c r="H55" s="5">
        <v>-0.35605186791334942</v>
      </c>
      <c r="I55" s="10">
        <v>1.447665650536397E-3</v>
      </c>
      <c r="J55" s="5">
        <v>-2.8393317301927481</v>
      </c>
      <c r="K55" s="5">
        <v>3.3820995825067164E-3</v>
      </c>
      <c r="L55" s="5">
        <v>295.67432170605349</v>
      </c>
      <c r="M55" s="5">
        <v>2.4708136091875805</v>
      </c>
      <c r="N55" s="5">
        <v>5.3276874510506227</v>
      </c>
      <c r="O55" s="5">
        <v>1.6729172699278319</v>
      </c>
      <c r="P55" s="5">
        <v>4.0448470434307904</v>
      </c>
      <c r="Q55" s="5">
        <v>1.397443736057745</v>
      </c>
      <c r="R55" s="5">
        <v>2.9947818687663217</v>
      </c>
      <c r="S55" s="5">
        <v>1.0968713971174933</v>
      </c>
    </row>
    <row r="56" spans="1:19" x14ac:dyDescent="0.25">
      <c r="A56" t="s">
        <v>84</v>
      </c>
      <c r="B56" s="3"/>
      <c r="C56" s="3">
        <v>450</v>
      </c>
      <c r="D56" s="3">
        <v>723.15</v>
      </c>
      <c r="E56" s="3">
        <v>1.3828389684021296</v>
      </c>
      <c r="F56" s="4">
        <v>1.6569189896119769</v>
      </c>
      <c r="G56" s="3">
        <v>0.44050225105587304</v>
      </c>
      <c r="H56" s="3">
        <v>-0.35605186791334942</v>
      </c>
      <c r="I56" s="11">
        <v>1.447665650536397E-3</v>
      </c>
      <c r="J56" s="3">
        <v>-2.8393317301927481</v>
      </c>
      <c r="K56" s="3">
        <v>3.3820995825067164E-3</v>
      </c>
      <c r="L56" s="3">
        <v>295.67432170605349</v>
      </c>
      <c r="M56" s="3">
        <v>2.4708136091875805</v>
      </c>
      <c r="N56" s="3">
        <v>6.5837575839794136</v>
      </c>
      <c r="O56" s="3">
        <v>1.884605643738765</v>
      </c>
      <c r="P56" s="3">
        <v>4.1901876541583141</v>
      </c>
      <c r="Q56" s="3">
        <v>1.4327455191264764</v>
      </c>
      <c r="R56" s="3">
        <v>3.0705526658564803</v>
      </c>
      <c r="S56" s="3">
        <v>1.1218575668488109</v>
      </c>
    </row>
    <row r="57" spans="1:19" x14ac:dyDescent="0.25">
      <c r="A57" t="s">
        <v>85</v>
      </c>
      <c r="B57" t="s">
        <v>34</v>
      </c>
      <c r="C57">
        <v>650</v>
      </c>
      <c r="D57">
        <v>923.15</v>
      </c>
      <c r="E57">
        <v>1.0832475762335483</v>
      </c>
      <c r="F57" s="2">
        <v>1.5205545984596389</v>
      </c>
      <c r="G57">
        <v>0.27402671422129232</v>
      </c>
      <c r="H57">
        <v>-0.56220709676589231</v>
      </c>
      <c r="I57" s="9">
        <v>5.8559845955470885E-4</v>
      </c>
      <c r="J57">
        <v>-3.2324000743809647</v>
      </c>
      <c r="K57">
        <v>2.2119090626472691E-3</v>
      </c>
      <c r="L57">
        <v>452.09815217411085</v>
      </c>
      <c r="M57">
        <v>2.6552327319795999</v>
      </c>
      <c r="N57">
        <v>5.3713546440827997</v>
      </c>
      <c r="O57">
        <v>1.681080138176132</v>
      </c>
      <c r="P57">
        <v>4.4577581942743505</v>
      </c>
      <c r="Q57">
        <v>1.4946459926389213</v>
      </c>
      <c r="R57">
        <v>3.1957321267973779</v>
      </c>
      <c r="S57">
        <v>1.1618162092465925</v>
      </c>
    </row>
    <row r="58" spans="1:19" x14ac:dyDescent="0.25">
      <c r="A58" t="s">
        <v>85</v>
      </c>
      <c r="C58">
        <v>450</v>
      </c>
      <c r="D58">
        <v>723.15</v>
      </c>
      <c r="E58">
        <v>1.3828389684021296</v>
      </c>
      <c r="F58" s="2">
        <v>1.5205545984596389</v>
      </c>
      <c r="G58">
        <v>0.27402671422129232</v>
      </c>
      <c r="H58">
        <v>-0.56220709676589231</v>
      </c>
      <c r="I58" s="9">
        <v>5.8559845955470885E-4</v>
      </c>
      <c r="J58">
        <v>-3.2324000743809647</v>
      </c>
      <c r="K58">
        <v>2.2119090626472691E-3</v>
      </c>
      <c r="L58">
        <v>452.09815217411085</v>
      </c>
      <c r="M58">
        <v>2.6552327319795999</v>
      </c>
      <c r="N58">
        <v>6.5824858194452842</v>
      </c>
      <c r="O58">
        <v>1.8844124581050019</v>
      </c>
      <c r="P58">
        <v>4.6085866862589686</v>
      </c>
      <c r="Q58">
        <v>1.5279212343558222</v>
      </c>
      <c r="R58">
        <v>3.27607490348763</v>
      </c>
      <c r="S58">
        <v>1.1866460300419019</v>
      </c>
    </row>
    <row r="59" spans="1:19" x14ac:dyDescent="0.25">
      <c r="A59" t="s">
        <v>85</v>
      </c>
      <c r="B59" t="s">
        <v>35</v>
      </c>
      <c r="C59">
        <v>650</v>
      </c>
      <c r="D59">
        <v>923.15</v>
      </c>
      <c r="E59">
        <v>1.0832475762335483</v>
      </c>
      <c r="F59" s="2">
        <v>1.532111006851437</v>
      </c>
      <c r="G59">
        <v>0.30268526660741257</v>
      </c>
      <c r="H59">
        <v>-0.51900871808150617</v>
      </c>
      <c r="I59" s="9">
        <v>8.451641583336611E-4</v>
      </c>
      <c r="J59">
        <v>-3.0730589287611889</v>
      </c>
      <c r="K59">
        <v>2.8221108661735145E-3</v>
      </c>
      <c r="L59">
        <v>354.3446899929537</v>
      </c>
      <c r="M59">
        <v>2.5494259290573544</v>
      </c>
      <c r="N59">
        <v>5.3419265619168321</v>
      </c>
      <c r="O59">
        <v>1.6755863672920446</v>
      </c>
      <c r="P59">
        <v>4.2966775106494808</v>
      </c>
      <c r="Q59">
        <v>1.457842052092714</v>
      </c>
      <c r="R59">
        <v>3.0884473919649977</v>
      </c>
      <c r="S59">
        <v>1.1276685024859983</v>
      </c>
    </row>
    <row r="60" spans="1:19" x14ac:dyDescent="0.25">
      <c r="A60" t="s">
        <v>85</v>
      </c>
      <c r="C60">
        <v>450</v>
      </c>
      <c r="D60">
        <v>723.15</v>
      </c>
      <c r="E60">
        <v>1.3828389684021296</v>
      </c>
      <c r="F60" s="2">
        <v>1.532111006851437</v>
      </c>
      <c r="G60">
        <v>0.30268526660741257</v>
      </c>
      <c r="H60">
        <v>-0.51900871808150617</v>
      </c>
      <c r="I60" s="9">
        <v>8.451641583336611E-4</v>
      </c>
      <c r="J60">
        <v>-3.0730589287611889</v>
      </c>
      <c r="K60">
        <v>2.8221108661735145E-3</v>
      </c>
      <c r="L60">
        <v>354.3446899929537</v>
      </c>
      <c r="M60">
        <v>2.5494259290573544</v>
      </c>
      <c r="N60">
        <v>6.5568661578057412</v>
      </c>
      <c r="O60">
        <v>1.8805127689648318</v>
      </c>
      <c r="P60">
        <v>4.4470249024460085</v>
      </c>
      <c r="Q60">
        <v>1.4922353113433298</v>
      </c>
      <c r="R60">
        <v>3.1683814202876541</v>
      </c>
      <c r="S60">
        <v>1.1532208645230164</v>
      </c>
    </row>
    <row r="61" spans="1:19" x14ac:dyDescent="0.25">
      <c r="A61" t="s">
        <v>85</v>
      </c>
      <c r="B61" t="s">
        <v>36</v>
      </c>
      <c r="C61">
        <v>650</v>
      </c>
      <c r="D61">
        <v>923.15</v>
      </c>
      <c r="E61">
        <v>1.0832475762335483</v>
      </c>
      <c r="F61" s="2">
        <v>1.5202325065815976</v>
      </c>
      <c r="G61">
        <v>0.30974234327960398</v>
      </c>
      <c r="H61">
        <v>-0.5089994204241084</v>
      </c>
      <c r="I61" s="9">
        <v>4.2923456823249965E-4</v>
      </c>
      <c r="J61">
        <v>-3.3673053095670298</v>
      </c>
      <c r="K61">
        <v>1.4560444638278284E-3</v>
      </c>
      <c r="L61">
        <v>686.79221331680844</v>
      </c>
      <c r="M61">
        <v>2.8368253625915099</v>
      </c>
      <c r="N61">
        <v>5.3177631719701823</v>
      </c>
      <c r="O61">
        <v>1.6710527585403956</v>
      </c>
      <c r="P61">
        <v>4.5927120720894283</v>
      </c>
      <c r="Q61">
        <v>1.5244707149591972</v>
      </c>
      <c r="R61">
        <v>3.3773661658004022</v>
      </c>
      <c r="S61">
        <v>1.2170961648414773</v>
      </c>
    </row>
    <row r="62" spans="1:19" x14ac:dyDescent="0.25">
      <c r="A62" t="s">
        <v>85</v>
      </c>
      <c r="C62">
        <v>450</v>
      </c>
      <c r="D62">
        <v>723.15</v>
      </c>
      <c r="E62">
        <v>1.3828389684021296</v>
      </c>
      <c r="F62" s="2">
        <v>1.5202325065815976</v>
      </c>
      <c r="G62">
        <v>0.30974234327960398</v>
      </c>
      <c r="H62">
        <v>-0.5089994204241084</v>
      </c>
      <c r="I62" s="9">
        <v>4.2923456823249965E-4</v>
      </c>
      <c r="J62">
        <v>-3.3673053095670298</v>
      </c>
      <c r="K62">
        <v>1.4560444638278284E-3</v>
      </c>
      <c r="L62">
        <v>686.79221331680844</v>
      </c>
      <c r="M62">
        <v>2.8368253625915099</v>
      </c>
      <c r="N62">
        <v>6.5287882017831036</v>
      </c>
      <c r="O62">
        <v>1.8762213520678297</v>
      </c>
      <c r="P62">
        <v>4.7435540170586332</v>
      </c>
      <c r="Q62">
        <v>1.5567866473813254</v>
      </c>
      <c r="R62">
        <v>3.4577203947180242</v>
      </c>
      <c r="S62">
        <v>1.2406095264783692</v>
      </c>
    </row>
    <row r="63" spans="1:19" x14ac:dyDescent="0.25">
      <c r="A63" t="s">
        <v>85</v>
      </c>
      <c r="B63" t="s">
        <v>37</v>
      </c>
      <c r="C63">
        <v>650</v>
      </c>
      <c r="D63">
        <v>923.15</v>
      </c>
      <c r="E63">
        <v>1.0832475762335483</v>
      </c>
      <c r="F63" s="2">
        <v>1.5675196824450797</v>
      </c>
      <c r="G63">
        <v>0.29635573798081616</v>
      </c>
      <c r="H63">
        <v>-0.52818665962023537</v>
      </c>
      <c r="I63" s="9">
        <v>7.6652451606906019E-4</v>
      </c>
      <c r="J63">
        <v>-3.1154739503683242</v>
      </c>
      <c r="K63">
        <v>2.5361284041180462E-3</v>
      </c>
      <c r="L63">
        <v>394.301802060277</v>
      </c>
      <c r="M63">
        <v>2.5958287619148308</v>
      </c>
      <c r="N63">
        <v>5.3932965016714611</v>
      </c>
      <c r="O63">
        <v>1.685156793829794</v>
      </c>
      <c r="P63">
        <v>4.3338310347107427</v>
      </c>
      <c r="Q63">
        <v>1.4664519163622101</v>
      </c>
      <c r="R63">
        <v>3.13041405212714</v>
      </c>
      <c r="S63">
        <v>1.141165280827815</v>
      </c>
    </row>
    <row r="64" spans="1:19" x14ac:dyDescent="0.25">
      <c r="A64" t="s">
        <v>85</v>
      </c>
      <c r="C64">
        <v>450</v>
      </c>
      <c r="D64">
        <v>723.15</v>
      </c>
      <c r="E64">
        <v>1.3828389684021296</v>
      </c>
      <c r="F64" s="2">
        <v>1.5675196824450797</v>
      </c>
      <c r="G64">
        <v>0.29635573798081616</v>
      </c>
      <c r="H64">
        <v>-0.52818665962023537</v>
      </c>
      <c r="I64" s="9">
        <v>7.6652451606906019E-4</v>
      </c>
      <c r="J64">
        <v>-3.1154739503683242</v>
      </c>
      <c r="K64">
        <v>2.5361284041180462E-3</v>
      </c>
      <c r="L64">
        <v>394.301802060277</v>
      </c>
      <c r="M64">
        <v>2.5958287619148308</v>
      </c>
      <c r="N64">
        <v>6.6199050454179105</v>
      </c>
      <c r="O64">
        <v>1.8900810262535859</v>
      </c>
      <c r="P64">
        <v>4.4827232657395513</v>
      </c>
      <c r="Q64">
        <v>1.5002307335645222</v>
      </c>
      <c r="R64">
        <v>3.2091211779550624</v>
      </c>
      <c r="S64">
        <v>1.1659971233203545</v>
      </c>
    </row>
    <row r="65" spans="1:19" x14ac:dyDescent="0.25">
      <c r="A65" t="s">
        <v>85</v>
      </c>
      <c r="B65" s="5" t="s">
        <v>49</v>
      </c>
      <c r="C65" s="5">
        <v>650</v>
      </c>
      <c r="D65" s="5">
        <v>923.15</v>
      </c>
      <c r="E65" s="5">
        <v>1.0832475762335483</v>
      </c>
      <c r="F65" s="6">
        <v>1.536434482502103</v>
      </c>
      <c r="G65" s="5">
        <v>0.29673469653661411</v>
      </c>
      <c r="H65" s="5">
        <v>-0.52763166961374741</v>
      </c>
      <c r="I65" s="10">
        <v>6.6001290011856689E-4</v>
      </c>
      <c r="J65" s="5">
        <v>-3.1804475759800122</v>
      </c>
      <c r="K65" s="5">
        <v>2.2586738723604457E-3</v>
      </c>
      <c r="L65" s="5">
        <v>442.73766666231535</v>
      </c>
      <c r="M65" s="5">
        <v>2.6461464718946259</v>
      </c>
      <c r="N65" s="5">
        <v>5.3557012474205115</v>
      </c>
      <c r="O65" s="5">
        <v>1.6781616472255159</v>
      </c>
      <c r="P65" s="5">
        <v>4.4034182121596954</v>
      </c>
      <c r="Q65" s="5">
        <v>1.4823811057196388</v>
      </c>
      <c r="R65" s="5">
        <v>3.1846188700110143</v>
      </c>
      <c r="S65" s="5">
        <v>1.1583326178170361</v>
      </c>
    </row>
    <row r="66" spans="1:19" x14ac:dyDescent="0.25">
      <c r="A66" t="s">
        <v>85</v>
      </c>
      <c r="B66" s="3"/>
      <c r="C66" s="3">
        <v>450</v>
      </c>
      <c r="D66" s="3">
        <v>723.15</v>
      </c>
      <c r="E66" s="3">
        <v>1.3828389684021296</v>
      </c>
      <c r="F66" s="4">
        <v>1.536434482502103</v>
      </c>
      <c r="G66" s="3">
        <v>0.29673469653661411</v>
      </c>
      <c r="H66" s="3">
        <v>-0.52763166961374741</v>
      </c>
      <c r="I66" s="11">
        <v>6.6001290011856689E-4</v>
      </c>
      <c r="J66" s="3">
        <v>-3.1804475759800122</v>
      </c>
      <c r="K66" s="3">
        <v>2.2586738723604457E-3</v>
      </c>
      <c r="L66" s="3">
        <v>442.73766666231535</v>
      </c>
      <c r="M66" s="3">
        <v>2.6461464718946259</v>
      </c>
      <c r="N66" s="3">
        <v>6.5720656470075296</v>
      </c>
      <c r="O66" s="3">
        <v>1.882828189018549</v>
      </c>
      <c r="P66" s="3">
        <v>4.5535864030411677</v>
      </c>
      <c r="Q66" s="3">
        <v>1.5159151429288713</v>
      </c>
      <c r="R66" s="3">
        <v>3.2644010446957652</v>
      </c>
      <c r="S66" s="3">
        <v>1.1830762986397851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abSelected="1" topLeftCell="K1" workbookViewId="0">
      <selection activeCell="Z8" sqref="Z8"/>
    </sheetView>
  </sheetViews>
  <sheetFormatPr defaultRowHeight="15" x14ac:dyDescent="0.25"/>
  <cols>
    <col min="1" max="1" width="12.140625" customWidth="1"/>
    <col min="2" max="2" width="31.7109375" customWidth="1"/>
    <col min="3" max="5" width="22.85546875" customWidth="1"/>
    <col min="6" max="6" width="12.140625" bestFit="1" customWidth="1"/>
    <col min="7" max="7" width="19" bestFit="1" customWidth="1"/>
    <col min="8" max="8" width="29.140625" bestFit="1" customWidth="1"/>
    <col min="9" max="9" width="19.7109375" bestFit="1" customWidth="1"/>
    <col min="10" max="10" width="32.42578125" bestFit="1" customWidth="1"/>
    <col min="11" max="11" width="20" bestFit="1" customWidth="1"/>
    <col min="12" max="12" width="33.42578125" bestFit="1" customWidth="1"/>
    <col min="13" max="13" width="13.85546875" customWidth="1"/>
    <col min="14" max="14" width="20" customWidth="1"/>
    <col min="15" max="15" width="12.85546875" bestFit="1" customWidth="1"/>
    <col min="16" max="16" width="15.7109375" bestFit="1" customWidth="1"/>
    <col min="17" max="18" width="13.28515625" customWidth="1"/>
    <col min="19" max="19" width="14.7109375" customWidth="1"/>
    <col min="20" max="20" width="13.42578125" bestFit="1" customWidth="1"/>
    <col min="21" max="21" width="13.42578125" style="15" customWidth="1"/>
    <col min="22" max="22" width="13.140625" bestFit="1" customWidth="1"/>
    <col min="23" max="23" width="13.140625" style="15" customWidth="1"/>
    <col min="24" max="24" width="15.140625" bestFit="1" customWidth="1"/>
    <col min="25" max="25" width="20.7109375" style="15" customWidth="1"/>
    <col min="27" max="27" width="22.140625" bestFit="1" customWidth="1"/>
  </cols>
  <sheetData>
    <row r="1" spans="1:25" s="1" customFormat="1" x14ac:dyDescent="0.25">
      <c r="A1" s="1" t="s">
        <v>0</v>
      </c>
      <c r="B1" s="1" t="s">
        <v>75</v>
      </c>
      <c r="C1" s="1" t="s">
        <v>3</v>
      </c>
      <c r="D1" s="1" t="s">
        <v>4</v>
      </c>
      <c r="E1" s="1" t="s">
        <v>17</v>
      </c>
      <c r="F1" s="1" t="s">
        <v>5</v>
      </c>
      <c r="G1" s="1" t="s">
        <v>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1</v>
      </c>
      <c r="N1" s="1" t="s">
        <v>93</v>
      </c>
      <c r="O1" s="1" t="s">
        <v>6</v>
      </c>
      <c r="P1" s="1" t="s">
        <v>9</v>
      </c>
      <c r="Q1" s="1" t="s">
        <v>25</v>
      </c>
      <c r="R1" s="1" t="s">
        <v>55</v>
      </c>
      <c r="S1" s="1" t="s">
        <v>10</v>
      </c>
      <c r="T1" s="1" t="s">
        <v>11</v>
      </c>
      <c r="U1" s="20" t="s">
        <v>14</v>
      </c>
      <c r="V1" s="1" t="s">
        <v>12</v>
      </c>
      <c r="W1" s="20" t="s">
        <v>15</v>
      </c>
      <c r="X1" s="1" t="s">
        <v>13</v>
      </c>
      <c r="Y1" s="20" t="s">
        <v>16</v>
      </c>
    </row>
    <row r="2" spans="1:25" x14ac:dyDescent="0.25">
      <c r="A2" t="s">
        <v>92</v>
      </c>
      <c r="B2" t="s">
        <v>90</v>
      </c>
      <c r="C2">
        <v>650</v>
      </c>
      <c r="D2">
        <f>C2+273.15</f>
        <v>923.15</v>
      </c>
      <c r="E2">
        <f>1000/D2</f>
        <v>1.0832475762335483</v>
      </c>
      <c r="F2">
        <v>1.509479</v>
      </c>
      <c r="G2">
        <f>2.37+(1.1*F2)</f>
        <v>4.0304269000000001</v>
      </c>
      <c r="H2">
        <f>E2*G2</f>
        <v>4.3659501706114936</v>
      </c>
      <c r="I2">
        <f>1.15+(0.55*F2)</f>
        <v>1.9802134499999999</v>
      </c>
      <c r="J2">
        <f>E2/I2</f>
        <v>0.54703576335851489</v>
      </c>
      <c r="K2">
        <f>1.22+(1.65*F2)</f>
        <v>3.7106403500000003</v>
      </c>
      <c r="L2">
        <f>E2/K2</f>
        <v>0.29193009132063907</v>
      </c>
      <c r="M2">
        <v>8.1553731658851866E-2</v>
      </c>
      <c r="N2">
        <f>LOG(M2,10)</f>
        <v>-1.0885561621311324</v>
      </c>
      <c r="O2">
        <v>1.0366343502770119E-3</v>
      </c>
      <c r="P2">
        <f>LOG(O2,10)</f>
        <v>-2.9843744043247828</v>
      </c>
      <c r="Q2">
        <v>1.8377421328079784E-2</v>
      </c>
      <c r="R2">
        <f>1/Q2</f>
        <v>54.414598334971501</v>
      </c>
      <c r="S2">
        <f>LOG(R2,10)</f>
        <v>1.7357154277460363</v>
      </c>
      <c r="T2">
        <f>H2+0.43-N2</f>
        <v>5.8845063327426255</v>
      </c>
      <c r="U2" s="19">
        <f>EXP(T2)</f>
        <v>359.42528769609453</v>
      </c>
      <c r="V2">
        <f>J2+0.68-P2</f>
        <v>4.2114101676832973</v>
      </c>
      <c r="W2" s="19">
        <f>EXP(V2)</f>
        <v>67.451590829001759</v>
      </c>
      <c r="X2">
        <f>L2+0.25+S2</f>
        <v>2.2776455190666756</v>
      </c>
      <c r="Y2">
        <f>EXP(X2)</f>
        <v>9.7536884795652892</v>
      </c>
    </row>
    <row r="3" spans="1:25" x14ac:dyDescent="0.25">
      <c r="A3" t="s">
        <v>92</v>
      </c>
      <c r="B3" t="s">
        <v>24</v>
      </c>
      <c r="C3">
        <v>650</v>
      </c>
      <c r="D3">
        <f>C3+273.15</f>
        <v>923.15</v>
      </c>
      <c r="E3">
        <f>1000/D3</f>
        <v>1.0832475762335483</v>
      </c>
      <c r="F3">
        <v>1.4816689999999999</v>
      </c>
      <c r="G3">
        <f t="shared" ref="G3:G69" si="0">2.37+(1.1*F3)</f>
        <v>3.9998358999999999</v>
      </c>
      <c r="H3">
        <f t="shared" ref="H3:H69" si="1">E3*G3</f>
        <v>4.3328125440069334</v>
      </c>
      <c r="I3">
        <f t="shared" ref="I3:I69" si="2">1.15+(0.55*F3)</f>
        <v>1.9649179499999998</v>
      </c>
      <c r="J3">
        <f t="shared" ref="J3:J69" si="3">E3/I3</f>
        <v>0.55129405084499761</v>
      </c>
      <c r="K3">
        <f t="shared" ref="K3:K69" si="4">1.22+(1.65*F3)</f>
        <v>3.6647538499999994</v>
      </c>
      <c r="L3">
        <f t="shared" ref="L3:L69" si="5">E3/K3</f>
        <v>0.29558535731766772</v>
      </c>
      <c r="M3">
        <v>6.6539310000000004E-2</v>
      </c>
      <c r="N3">
        <f t="shared" ref="N3:N69" si="6">LOG(M3,10)</f>
        <v>-1.1769217069950926</v>
      </c>
      <c r="O3">
        <v>1.1575977158241185E-3</v>
      </c>
      <c r="P3">
        <f t="shared" ref="P3:P69" si="7">LOG(O3,10)</f>
        <v>-2.9364423388395711</v>
      </c>
      <c r="Q3">
        <v>1.9647970000000001E-2</v>
      </c>
      <c r="R3">
        <f t="shared" ref="R3:R69" si="8">1/Q3</f>
        <v>50.895843183799649</v>
      </c>
      <c r="S3">
        <f t="shared" ref="S3:S69" si="9">LOG(R3,10)</f>
        <v>1.7066823136519353</v>
      </c>
      <c r="T3">
        <f t="shared" ref="T3:T69" si="10">H3+0.43-N3</f>
        <v>5.9397342510020259</v>
      </c>
      <c r="U3" s="19">
        <f t="shared" ref="U3:U69" si="11">EXP(T3)</f>
        <v>379.8339756261164</v>
      </c>
      <c r="V3">
        <f t="shared" ref="V3:V69" si="12">J3+0.68-P3</f>
        <v>4.1677363896845687</v>
      </c>
      <c r="W3" s="19">
        <f t="shared" ref="W3:W69" si="13">EXP(V3)</f>
        <v>64.56912721619139</v>
      </c>
      <c r="X3">
        <f t="shared" ref="X3:X69" si="14">L3+0.25+S3</f>
        <v>2.2522676709696032</v>
      </c>
      <c r="Y3">
        <f t="shared" ref="Y3:Y69" si="15">EXP(X3)</f>
        <v>9.5092753124739833</v>
      </c>
    </row>
    <row r="4" spans="1:25" x14ac:dyDescent="0.25">
      <c r="A4" t="s">
        <v>92</v>
      </c>
      <c r="B4" t="s">
        <v>26</v>
      </c>
      <c r="C4">
        <v>650</v>
      </c>
      <c r="D4">
        <f t="shared" ref="D4:D59" si="16">C4+273.15</f>
        <v>923.15</v>
      </c>
      <c r="E4">
        <f t="shared" ref="E4:E59" si="17">1000/D4</f>
        <v>1.0832475762335483</v>
      </c>
      <c r="F4">
        <v>1.503611</v>
      </c>
      <c r="G4">
        <f t="shared" si="0"/>
        <v>4.0239720999999999</v>
      </c>
      <c r="H4">
        <f t="shared" si="1"/>
        <v>4.3589580241564212</v>
      </c>
      <c r="I4">
        <f t="shared" si="2"/>
        <v>1.9769860500000001</v>
      </c>
      <c r="J4">
        <f t="shared" si="3"/>
        <v>0.54792879101678449</v>
      </c>
      <c r="K4">
        <f t="shared" si="4"/>
        <v>3.7009581499999999</v>
      </c>
      <c r="L4">
        <f t="shared" si="5"/>
        <v>0.29269381936500644</v>
      </c>
      <c r="M4">
        <v>8.8944819999999994E-2</v>
      </c>
      <c r="N4">
        <f t="shared" si="6"/>
        <v>-1.050879339439784</v>
      </c>
      <c r="O4">
        <v>1.1559261304753706E-3</v>
      </c>
      <c r="P4">
        <f t="shared" si="7"/>
        <v>-2.9370699186421145</v>
      </c>
      <c r="Q4">
        <v>1.2592920000000001E-2</v>
      </c>
      <c r="R4">
        <f t="shared" si="8"/>
        <v>79.40970005368095</v>
      </c>
      <c r="S4">
        <f t="shared" si="9"/>
        <v>1.8998735556069914</v>
      </c>
      <c r="T4">
        <f t="shared" si="10"/>
        <v>5.8398373635962049</v>
      </c>
      <c r="U4" s="19">
        <f t="shared" si="11"/>
        <v>343.72343417564014</v>
      </c>
      <c r="V4">
        <f t="shared" si="12"/>
        <v>4.1649987096588994</v>
      </c>
      <c r="W4" s="19">
        <f t="shared" si="13"/>
        <v>64.392599354991276</v>
      </c>
      <c r="X4">
        <f t="shared" si="14"/>
        <v>2.4425673749719978</v>
      </c>
      <c r="Y4">
        <f t="shared" si="15"/>
        <v>11.502534184612488</v>
      </c>
    </row>
    <row r="5" spans="1:25" x14ac:dyDescent="0.25">
      <c r="A5" t="s">
        <v>92</v>
      </c>
      <c r="B5" t="s">
        <v>27</v>
      </c>
      <c r="C5">
        <v>650</v>
      </c>
      <c r="D5">
        <f t="shared" si="16"/>
        <v>923.15</v>
      </c>
      <c r="E5">
        <f t="shared" si="17"/>
        <v>1.0832475762335483</v>
      </c>
      <c r="F5">
        <v>1.476793</v>
      </c>
      <c r="G5">
        <f t="shared" si="0"/>
        <v>3.9944723</v>
      </c>
      <c r="H5">
        <f t="shared" si="1"/>
        <v>4.3270024373070468</v>
      </c>
      <c r="I5">
        <f t="shared" si="2"/>
        <v>1.9622361499999998</v>
      </c>
      <c r="J5">
        <f t="shared" si="3"/>
        <v>0.55204750775463407</v>
      </c>
      <c r="K5">
        <f t="shared" si="4"/>
        <v>3.65670845</v>
      </c>
      <c r="L5">
        <f t="shared" si="5"/>
        <v>0.29623569695132468</v>
      </c>
      <c r="M5">
        <v>8.06114E-2</v>
      </c>
      <c r="N5">
        <f t="shared" si="6"/>
        <v>-1.0936035362718697</v>
      </c>
      <c r="O5">
        <v>8.4951452891243501E-4</v>
      </c>
      <c r="P5">
        <f t="shared" si="7"/>
        <v>-3.0708291891639274</v>
      </c>
      <c r="Q5">
        <v>1.9335840458446805E-2</v>
      </c>
      <c r="R5">
        <f t="shared" si="8"/>
        <v>51.717431272202752</v>
      </c>
      <c r="S5">
        <f t="shared" si="9"/>
        <v>1.7136369459838376</v>
      </c>
      <c r="T5">
        <f t="shared" si="10"/>
        <v>5.850605973578916</v>
      </c>
      <c r="U5" s="19">
        <f t="shared" si="11"/>
        <v>347.44485910479841</v>
      </c>
      <c r="V5">
        <f t="shared" si="12"/>
        <v>4.3028766969185614</v>
      </c>
      <c r="W5" s="19">
        <f t="shared" si="13"/>
        <v>73.912110908743486</v>
      </c>
      <c r="X5">
        <f t="shared" si="14"/>
        <v>2.2598726429351625</v>
      </c>
      <c r="Y5">
        <f t="shared" si="15"/>
        <v>9.5818687703707237</v>
      </c>
    </row>
    <row r="6" spans="1:25" x14ac:dyDescent="0.25">
      <c r="A6" t="s">
        <v>92</v>
      </c>
      <c r="B6" t="s">
        <v>28</v>
      </c>
      <c r="C6">
        <v>650</v>
      </c>
      <c r="D6">
        <f t="shared" si="16"/>
        <v>923.15</v>
      </c>
      <c r="E6">
        <f t="shared" si="17"/>
        <v>1.0832475762335483</v>
      </c>
      <c r="F6">
        <v>1.518581</v>
      </c>
      <c r="G6">
        <f t="shared" si="0"/>
        <v>4.0404391000000004</v>
      </c>
      <c r="H6">
        <f t="shared" si="1"/>
        <v>4.3767958619942595</v>
      </c>
      <c r="I6">
        <f t="shared" si="2"/>
        <v>1.9852195500000001</v>
      </c>
      <c r="J6">
        <f t="shared" si="3"/>
        <v>0.54565631102794054</v>
      </c>
      <c r="K6">
        <f>1.22+(1.65*F6)</f>
        <v>3.7256586499999997</v>
      </c>
      <c r="L6">
        <f>E6/K6</f>
        <v>0.29075330780331909</v>
      </c>
      <c r="M6">
        <v>8.5976449999999996E-2</v>
      </c>
      <c r="N6">
        <f t="shared" si="6"/>
        <v>-1.0656204910315257</v>
      </c>
      <c r="O6">
        <v>9.8765819412422232E-4</v>
      </c>
      <c r="P6">
        <f t="shared" si="7"/>
        <v>-3.005393328782183</v>
      </c>
      <c r="Q6">
        <v>1.8338245345110072E-2</v>
      </c>
      <c r="R6">
        <f t="shared" si="8"/>
        <v>54.530844210056983</v>
      </c>
      <c r="S6">
        <f t="shared" si="9"/>
        <v>1.7366422211955557</v>
      </c>
      <c r="T6">
        <f t="shared" si="10"/>
        <v>5.8724163530257849</v>
      </c>
      <c r="U6" s="19">
        <f t="shared" si="11"/>
        <v>355.10600588434016</v>
      </c>
      <c r="V6">
        <f t="shared" si="12"/>
        <v>4.2310496398101236</v>
      </c>
      <c r="W6" s="19">
        <f t="shared" si="13"/>
        <v>68.789398384015485</v>
      </c>
      <c r="X6">
        <f t="shared" si="14"/>
        <v>2.2773955289988748</v>
      </c>
      <c r="Y6">
        <f t="shared" si="15"/>
        <v>9.7512504590741251</v>
      </c>
    </row>
    <row r="7" spans="1:25" x14ac:dyDescent="0.25">
      <c r="A7" t="s">
        <v>77</v>
      </c>
      <c r="B7" t="s">
        <v>56</v>
      </c>
      <c r="C7">
        <v>650</v>
      </c>
      <c r="D7">
        <f t="shared" si="16"/>
        <v>923.15</v>
      </c>
      <c r="E7">
        <f t="shared" si="17"/>
        <v>1.0832475762335483</v>
      </c>
      <c r="F7">
        <v>1.5786830000000001</v>
      </c>
      <c r="G7">
        <f t="shared" si="0"/>
        <v>4.1065513000000005</v>
      </c>
      <c r="H7">
        <f t="shared" si="1"/>
        <v>4.4484117424037271</v>
      </c>
      <c r="I7">
        <f t="shared" si="2"/>
        <v>2.0182756500000001</v>
      </c>
      <c r="J7">
        <f t="shared" si="3"/>
        <v>0.53671934070727567</v>
      </c>
      <c r="K7">
        <f t="shared" ref="K7:K29" si="18">1.22+(1.65*F7)</f>
        <v>3.8248269500000003</v>
      </c>
      <c r="L7">
        <f t="shared" ref="L7:L19" si="19">E7/K7</f>
        <v>0.28321479387022941</v>
      </c>
      <c r="M7">
        <v>8.7301000000000004E-2</v>
      </c>
      <c r="N7">
        <f t="shared" si="6"/>
        <v>-1.0589807815865886</v>
      </c>
      <c r="O7">
        <v>1.882E-3</v>
      </c>
      <c r="P7">
        <f t="shared" si="7"/>
        <v>-2.7253803809087618</v>
      </c>
      <c r="Q7">
        <v>2.0556000000000001E-2</v>
      </c>
      <c r="R7">
        <f t="shared" si="8"/>
        <v>48.647596808717644</v>
      </c>
      <c r="S7">
        <f t="shared" si="9"/>
        <v>1.6870613909868644</v>
      </c>
      <c r="T7">
        <f t="shared" si="10"/>
        <v>5.9373925239903151</v>
      </c>
      <c r="U7" s="19">
        <f t="shared" si="11"/>
        <v>378.94554877798907</v>
      </c>
      <c r="V7">
        <f t="shared" si="12"/>
        <v>3.9420997216160374</v>
      </c>
      <c r="W7" s="19">
        <f t="shared" si="13"/>
        <v>51.526679476476978</v>
      </c>
      <c r="X7">
        <f t="shared" si="14"/>
        <v>2.2202761848570938</v>
      </c>
      <c r="Y7">
        <f t="shared" si="15"/>
        <v>9.209874142432728</v>
      </c>
    </row>
    <row r="8" spans="1:25" x14ac:dyDescent="0.25">
      <c r="A8" t="s">
        <v>77</v>
      </c>
      <c r="B8" t="s">
        <v>57</v>
      </c>
      <c r="C8">
        <v>650</v>
      </c>
      <c r="D8">
        <f t="shared" si="16"/>
        <v>923.15</v>
      </c>
      <c r="E8">
        <f t="shared" si="17"/>
        <v>1.0832475762335483</v>
      </c>
      <c r="F8">
        <v>1.500424</v>
      </c>
      <c r="G8">
        <f t="shared" si="0"/>
        <v>4.0204664000000001</v>
      </c>
      <c r="H8">
        <f t="shared" si="1"/>
        <v>4.3551604831284196</v>
      </c>
      <c r="I8">
        <f t="shared" si="2"/>
        <v>1.9752331999999999</v>
      </c>
      <c r="J8">
        <f t="shared" si="3"/>
        <v>0.54841503080929799</v>
      </c>
      <c r="K8" s="9">
        <f t="shared" si="18"/>
        <v>3.6956996000000002</v>
      </c>
      <c r="L8">
        <f t="shared" si="19"/>
        <v>0.29311028857257454</v>
      </c>
      <c r="M8">
        <v>8.1349000000000005E-2</v>
      </c>
      <c r="N8">
        <f t="shared" si="6"/>
        <v>-1.0896477813522141</v>
      </c>
      <c r="O8" s="2">
        <v>1.5399999999999999E-3</v>
      </c>
      <c r="P8">
        <f t="shared" si="7"/>
        <v>-2.8124792791635365</v>
      </c>
      <c r="Q8">
        <v>1.9467999999999999E-2</v>
      </c>
      <c r="R8">
        <f t="shared" si="8"/>
        <v>51.366344770906103</v>
      </c>
      <c r="S8">
        <f t="shared" si="9"/>
        <v>1.7106786624285311</v>
      </c>
      <c r="T8">
        <f t="shared" si="10"/>
        <v>5.8748082644806336</v>
      </c>
      <c r="U8" s="19">
        <f t="shared" si="11"/>
        <v>355.95640464131992</v>
      </c>
      <c r="V8">
        <f t="shared" si="12"/>
        <v>4.0408943099728347</v>
      </c>
      <c r="W8" s="19">
        <f t="shared" si="13"/>
        <v>56.877185901915126</v>
      </c>
      <c r="X8">
        <f t="shared" si="14"/>
        <v>2.2537889510011055</v>
      </c>
      <c r="Y8">
        <f t="shared" si="15"/>
        <v>9.523752592327229</v>
      </c>
    </row>
    <row r="9" spans="1:25" x14ac:dyDescent="0.25">
      <c r="A9" t="s">
        <v>77</v>
      </c>
      <c r="B9" t="s">
        <v>58</v>
      </c>
      <c r="C9">
        <v>650</v>
      </c>
      <c r="D9">
        <f t="shared" si="16"/>
        <v>923.15</v>
      </c>
      <c r="E9">
        <f t="shared" si="17"/>
        <v>1.0832475762335483</v>
      </c>
      <c r="F9">
        <v>1.5244219999999999</v>
      </c>
      <c r="G9">
        <f t="shared" si="0"/>
        <v>4.0468641999999999</v>
      </c>
      <c r="H9">
        <f t="shared" si="1"/>
        <v>4.3837558359963174</v>
      </c>
      <c r="I9">
        <f t="shared" si="2"/>
        <v>1.9884320999999998</v>
      </c>
      <c r="J9">
        <f t="shared" si="3"/>
        <v>0.54477473796241194</v>
      </c>
      <c r="K9" s="9">
        <f t="shared" si="18"/>
        <v>3.7352962999999999</v>
      </c>
      <c r="L9">
        <f t="shared" si="19"/>
        <v>0.2900031186906239</v>
      </c>
      <c r="M9">
        <v>6.6370999999999999E-2</v>
      </c>
      <c r="N9">
        <f t="shared" si="6"/>
        <v>-1.178021638871289</v>
      </c>
      <c r="O9" s="2">
        <v>1.859E-3</v>
      </c>
      <c r="P9">
        <f t="shared" si="7"/>
        <v>-2.7307206102281012</v>
      </c>
      <c r="Q9">
        <v>2.7063E-2</v>
      </c>
      <c r="R9">
        <f t="shared" si="8"/>
        <v>36.950818460628902</v>
      </c>
      <c r="S9">
        <f t="shared" si="9"/>
        <v>1.5676240624601574</v>
      </c>
      <c r="T9">
        <f t="shared" si="10"/>
        <v>5.9917774748676056</v>
      </c>
      <c r="U9" s="19">
        <f t="shared" si="11"/>
        <v>400.12519069064905</v>
      </c>
      <c r="V9">
        <f t="shared" si="12"/>
        <v>3.9554953481905133</v>
      </c>
      <c r="W9" s="19">
        <f t="shared" si="13"/>
        <v>52.221555391661376</v>
      </c>
      <c r="X9">
        <f t="shared" si="14"/>
        <v>2.1076271811507814</v>
      </c>
      <c r="Y9">
        <f t="shared" si="15"/>
        <v>8.228692903788744</v>
      </c>
    </row>
    <row r="10" spans="1:25" x14ac:dyDescent="0.25">
      <c r="A10" t="s">
        <v>77</v>
      </c>
      <c r="B10" t="s">
        <v>59</v>
      </c>
      <c r="C10">
        <v>650</v>
      </c>
      <c r="D10">
        <f t="shared" si="16"/>
        <v>923.15</v>
      </c>
      <c r="E10">
        <f t="shared" si="17"/>
        <v>1.0832475762335483</v>
      </c>
      <c r="F10">
        <v>1.4895579999999999</v>
      </c>
      <c r="G10">
        <f t="shared" si="0"/>
        <v>4.0085138000000002</v>
      </c>
      <c r="H10">
        <f t="shared" si="1"/>
        <v>4.3422128581487307</v>
      </c>
      <c r="I10">
        <f t="shared" si="2"/>
        <v>1.9692569</v>
      </c>
      <c r="J10">
        <f t="shared" si="3"/>
        <v>0.5500793605108345</v>
      </c>
      <c r="K10" s="9">
        <f t="shared" si="18"/>
        <v>3.6777706999999999</v>
      </c>
      <c r="L10">
        <f t="shared" si="19"/>
        <v>0.29453918272652191</v>
      </c>
      <c r="M10">
        <v>8.4181000000000006E-2</v>
      </c>
      <c r="N10">
        <f t="shared" si="6"/>
        <v>-1.0747859195014868</v>
      </c>
      <c r="O10">
        <v>5.4199999999999995E-4</v>
      </c>
      <c r="P10">
        <f t="shared" si="7"/>
        <v>-3.2660007134616129</v>
      </c>
      <c r="Q10">
        <v>5.4199999999999995E-4</v>
      </c>
      <c r="R10">
        <f t="shared" si="8"/>
        <v>1845.0184501845019</v>
      </c>
      <c r="S10">
        <f t="shared" si="9"/>
        <v>3.2660007134616129</v>
      </c>
      <c r="T10">
        <f t="shared" si="10"/>
        <v>5.8469987776502172</v>
      </c>
      <c r="U10" s="19">
        <f t="shared" si="11"/>
        <v>346.19381516043364</v>
      </c>
      <c r="V10">
        <f t="shared" si="12"/>
        <v>4.4960800739724469</v>
      </c>
      <c r="W10" s="19">
        <f t="shared" si="13"/>
        <v>89.664961495351974</v>
      </c>
      <c r="X10">
        <f t="shared" si="14"/>
        <v>3.8105398961881347</v>
      </c>
      <c r="Y10">
        <f t="shared" si="15"/>
        <v>45.174821997742825</v>
      </c>
    </row>
    <row r="11" spans="1:25" s="5" customFormat="1" x14ac:dyDescent="0.25">
      <c r="A11" s="5" t="s">
        <v>77</v>
      </c>
      <c r="B11" s="5" t="s">
        <v>60</v>
      </c>
      <c r="C11" s="5">
        <v>650</v>
      </c>
      <c r="D11" s="5">
        <f t="shared" si="16"/>
        <v>923.15</v>
      </c>
      <c r="E11" s="5">
        <f t="shared" si="17"/>
        <v>1.0832475762335483</v>
      </c>
      <c r="F11" s="5">
        <v>1.5469803762633569</v>
      </c>
      <c r="G11" s="5">
        <f t="shared" si="0"/>
        <v>4.0716784138896926</v>
      </c>
      <c r="H11" s="5">
        <f t="shared" si="1"/>
        <v>4.410635773048468</v>
      </c>
      <c r="I11" s="5">
        <f t="shared" si="2"/>
        <v>2.0008392069448462</v>
      </c>
      <c r="J11" s="5">
        <f t="shared" si="3"/>
        <v>0.54139661621665147</v>
      </c>
      <c r="K11" s="10">
        <f t="shared" si="18"/>
        <v>3.772517620834539</v>
      </c>
      <c r="L11" s="5">
        <f t="shared" si="19"/>
        <v>0.28714182016038331</v>
      </c>
      <c r="M11" s="5">
        <v>8.2001000555340431E-2</v>
      </c>
      <c r="N11" s="5">
        <f t="shared" si="6"/>
        <v>-1.0861808484332083</v>
      </c>
      <c r="O11" s="5">
        <v>1.7392370183056283E-3</v>
      </c>
      <c r="P11" s="5">
        <f t="shared" si="7"/>
        <v>-2.7596412295395361</v>
      </c>
      <c r="Q11" s="5">
        <v>2.0850339202008888E-2</v>
      </c>
      <c r="R11" s="5">
        <f t="shared" si="8"/>
        <v>47.960850435644332</v>
      </c>
      <c r="S11" s="5">
        <f t="shared" si="9"/>
        <v>1.6808868753491</v>
      </c>
      <c r="T11" s="5">
        <f t="shared" si="10"/>
        <v>5.9268166214816755</v>
      </c>
      <c r="U11" s="21">
        <f t="shared" si="11"/>
        <v>374.95897556089409</v>
      </c>
      <c r="V11" s="5">
        <f t="shared" si="12"/>
        <v>3.9810378457561875</v>
      </c>
      <c r="W11" s="21">
        <f t="shared" si="13"/>
        <v>53.572605486557499</v>
      </c>
      <c r="X11" s="5">
        <f t="shared" si="14"/>
        <v>2.2180286955094832</v>
      </c>
      <c r="Y11" s="5">
        <f t="shared" si="15"/>
        <v>9.1891982914853241</v>
      </c>
    </row>
    <row r="12" spans="1:25" x14ac:dyDescent="0.25">
      <c r="A12" t="s">
        <v>79</v>
      </c>
      <c r="B12" t="s">
        <v>61</v>
      </c>
      <c r="C12">
        <v>650</v>
      </c>
      <c r="D12">
        <f t="shared" si="16"/>
        <v>923.15</v>
      </c>
      <c r="E12">
        <f t="shared" si="17"/>
        <v>1.0832475762335483</v>
      </c>
      <c r="F12">
        <v>1.235193</v>
      </c>
      <c r="G12" s="12">
        <f t="shared" si="0"/>
        <v>3.7287123000000002</v>
      </c>
      <c r="H12" s="12">
        <f t="shared" si="1"/>
        <v>4.0391185614472196</v>
      </c>
      <c r="I12" s="12">
        <f t="shared" si="2"/>
        <v>1.82935615</v>
      </c>
      <c r="J12" s="12">
        <f t="shared" si="3"/>
        <v>0.59214690164818273</v>
      </c>
      <c r="K12" s="13">
        <f t="shared" si="18"/>
        <v>3.2580684499999997</v>
      </c>
      <c r="L12" s="12">
        <f t="shared" si="19"/>
        <v>0.33248152789225421</v>
      </c>
      <c r="M12">
        <v>2.2266000000000001E-2</v>
      </c>
      <c r="N12" s="12">
        <f t="shared" si="6"/>
        <v>-1.6523577952675732</v>
      </c>
      <c r="O12" s="12">
        <v>1.07E-3</v>
      </c>
      <c r="P12" s="12">
        <f t="shared" si="7"/>
        <v>-2.9706162223147898</v>
      </c>
      <c r="Q12" s="12">
        <v>5.7024999999999999E-2</v>
      </c>
      <c r="R12" s="12">
        <f t="shared" si="8"/>
        <v>17.536168347216133</v>
      </c>
      <c r="S12" s="12">
        <f t="shared" si="9"/>
        <v>1.2439347060513137</v>
      </c>
      <c r="T12" s="12">
        <f t="shared" si="10"/>
        <v>6.1214763567147923</v>
      </c>
      <c r="U12" s="19">
        <f t="shared" si="11"/>
        <v>455.53673300778718</v>
      </c>
      <c r="V12" s="12">
        <f t="shared" si="12"/>
        <v>4.2427631239629724</v>
      </c>
      <c r="W12" s="19">
        <f t="shared" si="13"/>
        <v>69.599899541005357</v>
      </c>
      <c r="X12" s="12">
        <f t="shared" si="14"/>
        <v>1.8264162339435679</v>
      </c>
      <c r="Y12">
        <f t="shared" si="15"/>
        <v>6.2115858514241484</v>
      </c>
    </row>
    <row r="13" spans="1:25" x14ac:dyDescent="0.25">
      <c r="A13" t="s">
        <v>79</v>
      </c>
      <c r="B13" t="s">
        <v>62</v>
      </c>
      <c r="C13">
        <v>650</v>
      </c>
      <c r="D13">
        <f t="shared" si="16"/>
        <v>923.15</v>
      </c>
      <c r="E13">
        <f t="shared" si="17"/>
        <v>1.0832475762335483</v>
      </c>
      <c r="F13">
        <v>1.2477149999999999</v>
      </c>
      <c r="G13" s="12">
        <f t="shared" si="0"/>
        <v>3.7424865</v>
      </c>
      <c r="H13" s="12">
        <f t="shared" si="1"/>
        <v>4.054039430211775</v>
      </c>
      <c r="I13" s="12">
        <f t="shared" si="2"/>
        <v>1.8362432499999999</v>
      </c>
      <c r="J13" s="12">
        <f t="shared" si="3"/>
        <v>0.58992596772434613</v>
      </c>
      <c r="K13" s="13">
        <f t="shared" si="18"/>
        <v>3.2787297500000001</v>
      </c>
      <c r="L13" s="12">
        <f t="shared" si="19"/>
        <v>0.33038635655578147</v>
      </c>
      <c r="M13">
        <v>3.3937000000000002E-2</v>
      </c>
      <c r="N13" s="12">
        <f t="shared" si="6"/>
        <v>-1.4693265515596177</v>
      </c>
      <c r="O13">
        <v>1.129E-3</v>
      </c>
      <c r="P13" s="12">
        <f t="shared" si="7"/>
        <v>-2.9473060580750317</v>
      </c>
      <c r="Q13">
        <v>3.4511E-2</v>
      </c>
      <c r="R13" s="12">
        <f t="shared" si="8"/>
        <v>28.976268436150793</v>
      </c>
      <c r="S13" s="12">
        <f t="shared" si="9"/>
        <v>1.4620424562926995</v>
      </c>
      <c r="T13" s="12">
        <f t="shared" si="10"/>
        <v>5.9533659817713929</v>
      </c>
      <c r="U13" s="19">
        <f t="shared" si="11"/>
        <v>385.04722217697071</v>
      </c>
      <c r="V13" s="12">
        <f t="shared" si="12"/>
        <v>4.2172320257993778</v>
      </c>
      <c r="W13" s="19">
        <f t="shared" si="13"/>
        <v>67.84542974525921</v>
      </c>
      <c r="X13" s="12">
        <f t="shared" si="14"/>
        <v>2.0424288128484811</v>
      </c>
      <c r="Y13">
        <f t="shared" si="15"/>
        <v>7.7093109516489164</v>
      </c>
    </row>
    <row r="14" spans="1:25" x14ac:dyDescent="0.25">
      <c r="A14" t="s">
        <v>79</v>
      </c>
      <c r="B14" t="s">
        <v>63</v>
      </c>
      <c r="C14">
        <v>650</v>
      </c>
      <c r="D14">
        <f t="shared" si="16"/>
        <v>923.15</v>
      </c>
      <c r="E14">
        <f t="shared" si="17"/>
        <v>1.0832475762335483</v>
      </c>
      <c r="F14">
        <v>1.2485250000000001</v>
      </c>
      <c r="G14" s="12">
        <f t="shared" si="0"/>
        <v>3.7433775000000002</v>
      </c>
      <c r="H14" s="12">
        <f t="shared" si="1"/>
        <v>4.0550046038021996</v>
      </c>
      <c r="I14" s="12">
        <f t="shared" si="2"/>
        <v>1.83668875</v>
      </c>
      <c r="J14" s="12">
        <f t="shared" si="3"/>
        <v>0.58978287760163406</v>
      </c>
      <c r="K14" s="13">
        <f t="shared" si="18"/>
        <v>3.28006625</v>
      </c>
      <c r="L14" s="12">
        <f t="shared" si="19"/>
        <v>0.33025173690731041</v>
      </c>
      <c r="M14">
        <v>3.6040999999999997E-2</v>
      </c>
      <c r="N14" s="12">
        <f t="shared" si="6"/>
        <v>-1.4432031675138168</v>
      </c>
      <c r="O14">
        <v>3.7300000000000001E-4</v>
      </c>
      <c r="P14" s="12">
        <f t="shared" si="7"/>
        <v>-3.4282911681913122</v>
      </c>
      <c r="Q14">
        <v>1.0147E-2</v>
      </c>
      <c r="R14" s="12">
        <f t="shared" si="8"/>
        <v>98.551295949541739</v>
      </c>
      <c r="S14" s="12">
        <f t="shared" si="9"/>
        <v>1.9936623396254489</v>
      </c>
      <c r="T14" s="12">
        <f t="shared" si="10"/>
        <v>5.928207771316016</v>
      </c>
      <c r="U14" s="19">
        <f t="shared" si="11"/>
        <v>375.48096267459005</v>
      </c>
      <c r="V14" s="12">
        <f t="shared" si="12"/>
        <v>4.6980740457929464</v>
      </c>
      <c r="W14" s="19">
        <f t="shared" si="13"/>
        <v>109.73562301544116</v>
      </c>
      <c r="X14" s="12">
        <f t="shared" si="14"/>
        <v>2.5739140765327591</v>
      </c>
      <c r="Y14">
        <f t="shared" si="15"/>
        <v>13.11706529265013</v>
      </c>
    </row>
    <row r="15" spans="1:25" s="5" customFormat="1" x14ac:dyDescent="0.25">
      <c r="A15" s="5" t="s">
        <v>79</v>
      </c>
      <c r="B15" s="5" t="s">
        <v>64</v>
      </c>
      <c r="C15" s="5">
        <v>650</v>
      </c>
      <c r="D15" s="5">
        <f t="shared" si="16"/>
        <v>923.15</v>
      </c>
      <c r="E15" s="5">
        <f t="shared" si="17"/>
        <v>1.0832475762335483</v>
      </c>
      <c r="F15" s="5">
        <v>1.2381580616001469</v>
      </c>
      <c r="G15" s="5">
        <f t="shared" si="0"/>
        <v>3.7319738677601615</v>
      </c>
      <c r="H15" s="5">
        <f t="shared" si="1"/>
        <v>4.0426516468181353</v>
      </c>
      <c r="I15" s="5">
        <f t="shared" si="2"/>
        <v>1.8309869338800806</v>
      </c>
      <c r="J15" s="5">
        <f t="shared" si="3"/>
        <v>0.59161950104035799</v>
      </c>
      <c r="K15" s="10">
        <f t="shared" si="18"/>
        <v>3.2629608016402418</v>
      </c>
      <c r="L15" s="5">
        <f t="shared" si="19"/>
        <v>0.33198301851772655</v>
      </c>
      <c r="M15" s="5">
        <v>2.9658662207052426E-2</v>
      </c>
      <c r="N15" s="5">
        <f t="shared" si="6"/>
        <v>-1.5278484422893681</v>
      </c>
      <c r="O15" s="5">
        <v>9.8806474170273187E-4</v>
      </c>
      <c r="P15" s="5">
        <f t="shared" si="7"/>
        <v>-3.0052145978789091</v>
      </c>
      <c r="Q15" s="5">
        <v>3.725276358930265E-2</v>
      </c>
      <c r="R15" s="5">
        <f t="shared" si="8"/>
        <v>26.843646045287116</v>
      </c>
      <c r="S15" s="5">
        <f t="shared" si="9"/>
        <v>1.4288415036656332</v>
      </c>
      <c r="T15" s="5">
        <f t="shared" si="10"/>
        <v>6.0005000891075033</v>
      </c>
      <c r="U15" s="21">
        <f t="shared" si="11"/>
        <v>403.63059429299943</v>
      </c>
      <c r="V15" s="5">
        <f t="shared" si="12"/>
        <v>4.2768340989192666</v>
      </c>
      <c r="W15" s="21">
        <f t="shared" si="13"/>
        <v>72.012095568909018</v>
      </c>
      <c r="X15" s="5">
        <f t="shared" si="14"/>
        <v>2.0108245221833601</v>
      </c>
      <c r="Y15" s="5">
        <f t="shared" si="15"/>
        <v>7.4694735556499134</v>
      </c>
    </row>
    <row r="16" spans="1:25" x14ac:dyDescent="0.25">
      <c r="A16" t="s">
        <v>78</v>
      </c>
      <c r="B16" t="s">
        <v>66</v>
      </c>
      <c r="C16">
        <v>650</v>
      </c>
      <c r="D16">
        <f t="shared" si="16"/>
        <v>923.15</v>
      </c>
      <c r="E16">
        <f t="shared" si="17"/>
        <v>1.0832475762335483</v>
      </c>
      <c r="F16">
        <v>1.7029812000317397</v>
      </c>
      <c r="G16" s="12">
        <f t="shared" si="0"/>
        <v>4.2432793200349135</v>
      </c>
      <c r="H16" s="12">
        <f t="shared" si="1"/>
        <v>4.5965220387097592</v>
      </c>
      <c r="I16" s="12">
        <f t="shared" si="2"/>
        <v>2.0866396600174566</v>
      </c>
      <c r="J16" s="12">
        <f t="shared" si="3"/>
        <v>0.51913495031743329</v>
      </c>
      <c r="K16" s="13">
        <f t="shared" si="18"/>
        <v>4.0299189800523703</v>
      </c>
      <c r="L16" s="12">
        <f t="shared" si="19"/>
        <v>0.26880132866082362</v>
      </c>
      <c r="M16" s="9">
        <v>0.10822900000000001</v>
      </c>
      <c r="N16" s="12">
        <f t="shared" si="6"/>
        <v>-0.96565635427132845</v>
      </c>
      <c r="O16">
        <v>7.5000000000000002E-4</v>
      </c>
      <c r="P16" s="12">
        <f t="shared" si="7"/>
        <v>-3.1249387366082995</v>
      </c>
      <c r="Q16">
        <v>7.2760000000000003E-3</v>
      </c>
      <c r="R16" s="12">
        <f t="shared" si="8"/>
        <v>137.43815283122595</v>
      </c>
      <c r="S16" s="12">
        <f t="shared" si="9"/>
        <v>2.1381073096085537</v>
      </c>
      <c r="T16" s="12">
        <f t="shared" si="10"/>
        <v>5.9921783929810877</v>
      </c>
      <c r="U16" s="19">
        <f t="shared" si="11"/>
        <v>400.28564028868328</v>
      </c>
      <c r="V16" s="12">
        <f t="shared" si="12"/>
        <v>4.3240736869257326</v>
      </c>
      <c r="W16" s="19">
        <f t="shared" si="13"/>
        <v>75.495547946910477</v>
      </c>
      <c r="X16" s="12">
        <f t="shared" si="14"/>
        <v>2.6569086382693774</v>
      </c>
      <c r="Y16">
        <f t="shared" si="15"/>
        <v>14.252162338698087</v>
      </c>
    </row>
    <row r="17" spans="1:25" x14ac:dyDescent="0.25">
      <c r="A17" t="s">
        <v>78</v>
      </c>
      <c r="B17" t="s">
        <v>67</v>
      </c>
      <c r="C17">
        <v>650</v>
      </c>
      <c r="D17">
        <f t="shared" si="16"/>
        <v>923.15</v>
      </c>
      <c r="E17">
        <f t="shared" si="17"/>
        <v>1.0832475762335483</v>
      </c>
      <c r="F17">
        <v>1.7001790000000001</v>
      </c>
      <c r="G17" s="12">
        <f t="shared" si="0"/>
        <v>4.2401969000000008</v>
      </c>
      <c r="H17" s="12">
        <f t="shared" si="1"/>
        <v>4.5931830146780062</v>
      </c>
      <c r="I17" s="12">
        <f t="shared" si="2"/>
        <v>2.0850984500000003</v>
      </c>
      <c r="J17" s="12">
        <f t="shared" si="3"/>
        <v>0.51951867128074847</v>
      </c>
      <c r="K17" s="13">
        <f t="shared" si="18"/>
        <v>4.0252953500000004</v>
      </c>
      <c r="L17" s="12">
        <f t="shared" si="19"/>
        <v>0.2691100856073948</v>
      </c>
      <c r="M17">
        <v>0.116906</v>
      </c>
      <c r="N17" s="12">
        <f t="shared" si="6"/>
        <v>-0.93216319884652588</v>
      </c>
      <c r="O17">
        <v>1.042E-3</v>
      </c>
      <c r="P17" s="12">
        <f t="shared" si="7"/>
        <v>-2.9821322810364941</v>
      </c>
      <c r="Q17">
        <v>9.6729999999999993E-3</v>
      </c>
      <c r="R17" s="12">
        <f t="shared" si="8"/>
        <v>103.38054378166029</v>
      </c>
      <c r="S17" s="12">
        <f t="shared" si="9"/>
        <v>2.014438812226655</v>
      </c>
      <c r="T17" s="12">
        <f t="shared" si="10"/>
        <v>5.9553462135245319</v>
      </c>
      <c r="U17" s="19">
        <f t="shared" si="11"/>
        <v>385.81046035761551</v>
      </c>
      <c r="V17" s="12">
        <f t="shared" si="12"/>
        <v>4.1816509523172432</v>
      </c>
      <c r="W17" s="19">
        <f t="shared" si="13"/>
        <v>65.473858251894015</v>
      </c>
      <c r="X17" s="12">
        <f t="shared" si="14"/>
        <v>2.5335488978340499</v>
      </c>
      <c r="Y17">
        <f t="shared" si="15"/>
        <v>12.598136394677416</v>
      </c>
    </row>
    <row r="18" spans="1:25" x14ac:dyDescent="0.25">
      <c r="A18" t="s">
        <v>78</v>
      </c>
      <c r="B18" t="s">
        <v>65</v>
      </c>
      <c r="C18">
        <v>650</v>
      </c>
      <c r="D18">
        <f t="shared" si="16"/>
        <v>923.15</v>
      </c>
      <c r="E18">
        <f t="shared" si="17"/>
        <v>1.0832475762335483</v>
      </c>
      <c r="F18">
        <v>1.7075579999999999</v>
      </c>
      <c r="G18" s="12">
        <f t="shared" si="0"/>
        <v>4.2483138</v>
      </c>
      <c r="H18" s="12">
        <f t="shared" si="1"/>
        <v>4.6019756269295353</v>
      </c>
      <c r="I18" s="12">
        <f t="shared" si="2"/>
        <v>2.0891568999999999</v>
      </c>
      <c r="J18" s="12">
        <f t="shared" si="3"/>
        <v>0.51850944092975892</v>
      </c>
      <c r="K18" s="13">
        <f t="shared" si="18"/>
        <v>4.0374707000000001</v>
      </c>
      <c r="L18" s="12">
        <f t="shared" si="19"/>
        <v>0.26829856034213406</v>
      </c>
      <c r="M18">
        <v>0.11060399999999999</v>
      </c>
      <c r="N18" s="12">
        <f t="shared" si="6"/>
        <v>-0.9562291664624718</v>
      </c>
      <c r="O18">
        <v>1.088E-3</v>
      </c>
      <c r="P18" s="12">
        <f t="shared" si="7"/>
        <v>-2.9633711046378384</v>
      </c>
      <c r="Q18">
        <v>1.0418E-2</v>
      </c>
      <c r="R18" s="12">
        <f t="shared" si="8"/>
        <v>95.987713572662699</v>
      </c>
      <c r="S18" s="12">
        <f t="shared" si="9"/>
        <v>1.9822156469033214</v>
      </c>
      <c r="T18" s="12">
        <f t="shared" si="10"/>
        <v>5.9882047933920068</v>
      </c>
      <c r="U18" s="19">
        <f t="shared" si="11"/>
        <v>398.69822140514003</v>
      </c>
      <c r="V18" s="12">
        <f t="shared" si="12"/>
        <v>4.1618805455675973</v>
      </c>
      <c r="W18" s="19">
        <f t="shared" si="13"/>
        <v>64.192125381742372</v>
      </c>
      <c r="X18" s="12">
        <f t="shared" si="14"/>
        <v>2.5005142072454554</v>
      </c>
      <c r="Y18">
        <f t="shared" si="15"/>
        <v>12.188759898222955</v>
      </c>
    </row>
    <row r="19" spans="1:25" x14ac:dyDescent="0.25">
      <c r="A19" t="s">
        <v>78</v>
      </c>
      <c r="B19" t="s">
        <v>68</v>
      </c>
      <c r="C19">
        <v>650</v>
      </c>
      <c r="D19">
        <f t="shared" si="16"/>
        <v>923.15</v>
      </c>
      <c r="E19">
        <f t="shared" si="17"/>
        <v>1.0832475762335483</v>
      </c>
      <c r="F19">
        <v>1.683751</v>
      </c>
      <c r="G19" s="12">
        <f t="shared" si="0"/>
        <v>4.2221261000000005</v>
      </c>
      <c r="H19" s="12">
        <f t="shared" si="1"/>
        <v>4.5736078643774043</v>
      </c>
      <c r="I19" s="12">
        <f t="shared" si="2"/>
        <v>2.0760630500000001</v>
      </c>
      <c r="J19" s="12">
        <f t="shared" si="3"/>
        <v>0.52177971003026535</v>
      </c>
      <c r="K19" s="13">
        <f t="shared" si="18"/>
        <v>3.99818915</v>
      </c>
      <c r="L19" s="12">
        <f t="shared" si="19"/>
        <v>0.27093454951563467</v>
      </c>
      <c r="M19">
        <v>0.10603110832374674</v>
      </c>
      <c r="N19" s="12">
        <f t="shared" si="6"/>
        <v>-0.97456669896839143</v>
      </c>
      <c r="O19">
        <v>5.6899999999999995E-4</v>
      </c>
      <c r="P19" s="12">
        <f t="shared" si="7"/>
        <v>-3.2448877336049287</v>
      </c>
      <c r="Q19">
        <v>6.4640000000000001E-3</v>
      </c>
      <c r="R19" s="12">
        <f t="shared" si="8"/>
        <v>154.70297029702971</v>
      </c>
      <c r="S19" s="12">
        <f t="shared" si="9"/>
        <v>2.1894986522334698</v>
      </c>
      <c r="T19" s="12">
        <f t="shared" si="10"/>
        <v>5.9781745633457959</v>
      </c>
      <c r="U19" s="19">
        <f t="shared" si="11"/>
        <v>394.71917525897948</v>
      </c>
      <c r="V19" s="12">
        <f t="shared" si="12"/>
        <v>4.4466674436351941</v>
      </c>
      <c r="W19" s="19">
        <f t="shared" si="13"/>
        <v>85.34206234072056</v>
      </c>
      <c r="X19" s="12">
        <f>L20+0.25+S19</f>
        <v>2.7104332017491046</v>
      </c>
      <c r="Y19">
        <f t="shared" si="15"/>
        <v>15.035787633745024</v>
      </c>
    </row>
    <row r="20" spans="1:25" s="5" customFormat="1" x14ac:dyDescent="0.25">
      <c r="A20" s="5" t="s">
        <v>78</v>
      </c>
      <c r="B20" s="5" t="s">
        <v>69</v>
      </c>
      <c r="C20" s="5">
        <v>650</v>
      </c>
      <c r="D20" s="5">
        <f t="shared" si="16"/>
        <v>923.15</v>
      </c>
      <c r="E20" s="5">
        <f t="shared" si="17"/>
        <v>1.0832475762335483</v>
      </c>
      <c r="F20" s="5">
        <v>1.7007071075646796</v>
      </c>
      <c r="G20" s="5">
        <f t="shared" si="0"/>
        <v>4.2407778183211473</v>
      </c>
      <c r="H20" s="5">
        <f t="shared" si="1"/>
        <v>4.5938122930413776</v>
      </c>
      <c r="I20" s="5">
        <f t="shared" si="2"/>
        <v>2.0853889091605735</v>
      </c>
      <c r="J20" s="5">
        <f t="shared" si="3"/>
        <v>0.51944631117731666</v>
      </c>
      <c r="K20" s="10">
        <f t="shared" si="18"/>
        <v>4.026166727481721</v>
      </c>
      <c r="L20" s="5">
        <f>E19/K19</f>
        <v>0.27093454951563467</v>
      </c>
      <c r="M20" s="5">
        <v>0.11104736041459824</v>
      </c>
      <c r="N20" s="5">
        <f t="shared" si="6"/>
        <v>-0.95449176013215542</v>
      </c>
      <c r="O20" s="5">
        <v>9.2174035128953847E-4</v>
      </c>
      <c r="P20" s="5">
        <f t="shared" si="7"/>
        <v>-3.0353913998608673</v>
      </c>
      <c r="Q20" s="5">
        <v>8.9319086684919759E-3</v>
      </c>
      <c r="R20" s="5">
        <f t="shared" si="8"/>
        <v>111.95815330351286</v>
      </c>
      <c r="S20" s="5">
        <f t="shared" si="9"/>
        <v>2.0490557263722908</v>
      </c>
      <c r="T20" s="5">
        <f t="shared" si="10"/>
        <v>5.9783040531735328</v>
      </c>
      <c r="U20" s="21">
        <f t="shared" si="11"/>
        <v>394.77029068638069</v>
      </c>
      <c r="V20" s="5">
        <f t="shared" si="12"/>
        <v>4.2348377110381836</v>
      </c>
      <c r="W20" s="21">
        <f t="shared" si="13"/>
        <v>69.050471694789152</v>
      </c>
      <c r="X20" s="5">
        <f>L21+0.25+S20</f>
        <v>2.6107411242130589</v>
      </c>
      <c r="Y20" s="5">
        <f t="shared" si="15"/>
        <v>13.609133173356652</v>
      </c>
    </row>
    <row r="21" spans="1:25" x14ac:dyDescent="0.25">
      <c r="A21" t="s">
        <v>82</v>
      </c>
      <c r="B21" t="s">
        <v>43</v>
      </c>
      <c r="C21">
        <v>650</v>
      </c>
      <c r="D21">
        <f t="shared" si="16"/>
        <v>923.15</v>
      </c>
      <c r="E21">
        <f t="shared" si="17"/>
        <v>1.0832475762335483</v>
      </c>
      <c r="F21" s="2">
        <v>1.3669404834370662</v>
      </c>
      <c r="G21">
        <f t="shared" si="0"/>
        <v>3.8736345317807732</v>
      </c>
      <c r="H21">
        <f t="shared" si="1"/>
        <v>4.1961052177660978</v>
      </c>
      <c r="I21">
        <f t="shared" si="2"/>
        <v>1.9018172658903865</v>
      </c>
      <c r="J21">
        <f t="shared" si="3"/>
        <v>0.56958551994552276</v>
      </c>
      <c r="K21">
        <f t="shared" si="18"/>
        <v>3.475451797671159</v>
      </c>
      <c r="L21">
        <f t="shared" ref="L21:L29" si="20">E21/K21</f>
        <v>0.31168539784076821</v>
      </c>
      <c r="M21">
        <v>9.3214566193122836E-2</v>
      </c>
      <c r="N21">
        <f t="shared" si="6"/>
        <v>-1.0305162172275459</v>
      </c>
      <c r="O21" s="9">
        <v>3.6179591754413007E-4</v>
      </c>
      <c r="P21">
        <f t="shared" si="7"/>
        <v>-3.4415363379683548</v>
      </c>
      <c r="Q21">
        <v>3.9480471117101495E-3</v>
      </c>
      <c r="R21">
        <f t="shared" si="8"/>
        <v>253.28978396279487</v>
      </c>
      <c r="S21">
        <f t="shared" si="9"/>
        <v>2.4036176735723918</v>
      </c>
      <c r="T21">
        <f t="shared" si="10"/>
        <v>5.6566214349936432</v>
      </c>
      <c r="U21" s="19">
        <f t="shared" si="11"/>
        <v>286.1801292146074</v>
      </c>
      <c r="V21">
        <f t="shared" si="12"/>
        <v>4.6911218579138776</v>
      </c>
      <c r="W21" s="19">
        <f t="shared" si="13"/>
        <v>108.97536613366725</v>
      </c>
      <c r="X21">
        <f t="shared" ref="X21:X29" si="21">L21+0.25+S21</f>
        <v>2.9653030714131599</v>
      </c>
      <c r="Y21">
        <f t="shared" si="15"/>
        <v>19.400582112404418</v>
      </c>
    </row>
    <row r="22" spans="1:25" x14ac:dyDescent="0.25">
      <c r="A22" t="s">
        <v>82</v>
      </c>
      <c r="B22" t="s">
        <v>44</v>
      </c>
      <c r="C22">
        <v>650</v>
      </c>
      <c r="D22">
        <f t="shared" si="16"/>
        <v>923.15</v>
      </c>
      <c r="E22">
        <f t="shared" si="17"/>
        <v>1.0832475762335483</v>
      </c>
      <c r="F22" s="2">
        <v>1.2784856329265071</v>
      </c>
      <c r="G22">
        <f t="shared" si="0"/>
        <v>3.7763341962191581</v>
      </c>
      <c r="H22">
        <f t="shared" si="1"/>
        <v>4.0907048651022677</v>
      </c>
      <c r="I22">
        <f t="shared" si="2"/>
        <v>1.8531670981095789</v>
      </c>
      <c r="J22">
        <f t="shared" si="3"/>
        <v>0.58453853262265032</v>
      </c>
      <c r="K22">
        <f t="shared" si="18"/>
        <v>3.3295012943287361</v>
      </c>
      <c r="L22">
        <f t="shared" si="20"/>
        <v>0.32534829707941076</v>
      </c>
      <c r="M22">
        <v>8.3602450731910083E-2</v>
      </c>
      <c r="N22">
        <f t="shared" si="6"/>
        <v>-1.077780991415709</v>
      </c>
      <c r="O22" s="9">
        <v>6.109449963256512E-4</v>
      </c>
      <c r="P22">
        <f t="shared" si="7"/>
        <v>-3.2139978877403204</v>
      </c>
      <c r="Q22">
        <v>6.4688748177387763E-3</v>
      </c>
      <c r="R22">
        <f t="shared" si="8"/>
        <v>154.5863891596459</v>
      </c>
      <c r="S22">
        <f t="shared" si="9"/>
        <v>2.1891712530164615</v>
      </c>
      <c r="T22">
        <f t="shared" si="10"/>
        <v>5.5984858565179767</v>
      </c>
      <c r="U22" s="19">
        <f t="shared" si="11"/>
        <v>270.01725288149481</v>
      </c>
      <c r="V22">
        <f t="shared" si="12"/>
        <v>4.4785364203629712</v>
      </c>
      <c r="W22" s="19">
        <f t="shared" si="13"/>
        <v>88.105628661574187</v>
      </c>
      <c r="X22">
        <f t="shared" si="21"/>
        <v>2.7645195500958724</v>
      </c>
      <c r="Y22">
        <f t="shared" si="15"/>
        <v>15.871412739775369</v>
      </c>
    </row>
    <row r="23" spans="1:25" s="5" customFormat="1" x14ac:dyDescent="0.25">
      <c r="A23" s="5" t="s">
        <v>82</v>
      </c>
      <c r="B23" s="5" t="s">
        <v>51</v>
      </c>
      <c r="C23" s="5">
        <v>650</v>
      </c>
      <c r="D23" s="5">
        <f t="shared" si="16"/>
        <v>923.15</v>
      </c>
      <c r="E23" s="5">
        <f t="shared" si="17"/>
        <v>1.0832475762335483</v>
      </c>
      <c r="F23" s="6">
        <v>1.322713058181787</v>
      </c>
      <c r="G23" s="5">
        <f t="shared" si="0"/>
        <v>3.8249843639999659</v>
      </c>
      <c r="H23" s="5">
        <f t="shared" si="1"/>
        <v>4.1434050414341836</v>
      </c>
      <c r="I23" s="12">
        <f t="shared" si="2"/>
        <v>1.8774921819999828</v>
      </c>
      <c r="J23" s="3">
        <f t="shared" si="3"/>
        <v>0.57696515949250338</v>
      </c>
      <c r="K23" s="12">
        <f t="shared" si="18"/>
        <v>3.4024765459999484</v>
      </c>
      <c r="L23" s="12">
        <f t="shared" si="20"/>
        <v>0.31837032866752485</v>
      </c>
      <c r="M23" s="5">
        <v>9.0010527706051932E-2</v>
      </c>
      <c r="N23" s="12">
        <f t="shared" si="6"/>
        <v>-1.0457066921467275</v>
      </c>
      <c r="O23" s="10">
        <v>4.448456104713038E-4</v>
      </c>
      <c r="P23" s="12">
        <f t="shared" si="7"/>
        <v>-3.3517906904896608</v>
      </c>
      <c r="Q23" s="5">
        <v>4.7883230137196918E-3</v>
      </c>
      <c r="R23" s="12">
        <f t="shared" si="8"/>
        <v>208.84138290895592</v>
      </c>
      <c r="S23" s="12">
        <f t="shared" si="9"/>
        <v>2.3198165603658185</v>
      </c>
      <c r="T23" s="12">
        <f t="shared" si="10"/>
        <v>5.6191117335809109</v>
      </c>
      <c r="U23" s="19">
        <f t="shared" si="11"/>
        <v>275.64442876879093</v>
      </c>
      <c r="V23" s="12">
        <f t="shared" si="12"/>
        <v>4.6087558499821641</v>
      </c>
      <c r="W23" s="19">
        <f t="shared" si="13"/>
        <v>100.35921001775766</v>
      </c>
      <c r="X23" s="12">
        <f t="shared" si="21"/>
        <v>2.8881868890333431</v>
      </c>
      <c r="Y23" s="12">
        <f t="shared" si="15"/>
        <v>17.960715292064414</v>
      </c>
    </row>
    <row r="24" spans="1:25" s="5" customFormat="1" x14ac:dyDescent="0.25">
      <c r="A24" s="5" t="s">
        <v>92</v>
      </c>
      <c r="B24" s="5" t="s">
        <v>91</v>
      </c>
      <c r="C24" s="5">
        <v>650</v>
      </c>
      <c r="D24" s="5">
        <f t="shared" si="16"/>
        <v>923.15</v>
      </c>
      <c r="E24" s="5">
        <f t="shared" si="17"/>
        <v>1.0832475762335483</v>
      </c>
      <c r="F24" s="5">
        <v>1.6032228609777111</v>
      </c>
      <c r="G24" s="5">
        <f t="shared" si="0"/>
        <v>4.1335451470754823</v>
      </c>
      <c r="H24" s="5">
        <f t="shared" si="1"/>
        <v>4.4776527618214619</v>
      </c>
      <c r="I24" s="5">
        <f t="shared" si="2"/>
        <v>2.031772573537741</v>
      </c>
      <c r="J24" s="3">
        <f t="shared" si="3"/>
        <v>0.53315395155048662</v>
      </c>
      <c r="K24" s="5">
        <f t="shared" si="18"/>
        <v>3.8653177206132234</v>
      </c>
      <c r="L24" s="5">
        <f t="shared" si="20"/>
        <v>0.28024800405325895</v>
      </c>
      <c r="M24" s="5">
        <v>0.37335463382538731</v>
      </c>
      <c r="N24" s="5">
        <f t="shared" si="6"/>
        <v>-0.42787845413267955</v>
      </c>
      <c r="O24" s="5">
        <v>8.1318940703675247E-4</v>
      </c>
      <c r="P24" s="5">
        <f t="shared" si="7"/>
        <v>-3.0898082873082844</v>
      </c>
      <c r="Q24" s="5">
        <v>2.3246057400429362E-3</v>
      </c>
      <c r="R24" s="5">
        <f t="shared" si="8"/>
        <v>430.18047438079958</v>
      </c>
      <c r="S24" s="5">
        <f t="shared" si="9"/>
        <v>2.6336506941474003</v>
      </c>
      <c r="T24" s="5">
        <f t="shared" si="10"/>
        <v>5.3355312159541413</v>
      </c>
      <c r="U24" s="21">
        <f t="shared" si="11"/>
        <v>207.58299092074768</v>
      </c>
      <c r="V24" s="5">
        <f t="shared" si="12"/>
        <v>4.3029622388587709</v>
      </c>
      <c r="W24" s="21">
        <f t="shared" si="13"/>
        <v>73.918433764546421</v>
      </c>
      <c r="X24" s="5">
        <f t="shared" si="21"/>
        <v>3.1638986982006592</v>
      </c>
      <c r="Y24" s="5">
        <f t="shared" si="15"/>
        <v>23.662669936763432</v>
      </c>
    </row>
    <row r="25" spans="1:25" s="3" customFormat="1" x14ac:dyDescent="0.25">
      <c r="A25" s="3" t="s">
        <v>92</v>
      </c>
      <c r="B25" s="3" t="s">
        <v>91</v>
      </c>
      <c r="C25" s="3">
        <v>450</v>
      </c>
      <c r="D25" s="3">
        <f t="shared" si="16"/>
        <v>723.15</v>
      </c>
      <c r="E25" s="3">
        <f t="shared" si="17"/>
        <v>1.3828389684021296</v>
      </c>
      <c r="F25" s="3">
        <v>1.6032228609777111</v>
      </c>
      <c r="G25" s="3">
        <f t="shared" ref="G25:G29" si="22">2.37+(1.1*F25)</f>
        <v>4.1335451470754823</v>
      </c>
      <c r="H25" s="3">
        <f t="shared" si="1"/>
        <v>5.716027307025489</v>
      </c>
      <c r="I25" s="3">
        <f t="shared" si="2"/>
        <v>2.031772573537741</v>
      </c>
      <c r="J25" s="3">
        <f t="shared" si="3"/>
        <v>0.68060716362280538</v>
      </c>
      <c r="K25" s="3">
        <f t="shared" si="18"/>
        <v>3.8653177206132234</v>
      </c>
      <c r="L25" s="3">
        <f t="shared" si="20"/>
        <v>0.35775557621761184</v>
      </c>
      <c r="M25" s="3">
        <v>0.37335463382538731</v>
      </c>
      <c r="N25" s="3">
        <f t="shared" si="6"/>
        <v>-0.42787845413267955</v>
      </c>
      <c r="O25" s="3">
        <v>8.1318940703675247E-4</v>
      </c>
      <c r="P25" s="3">
        <f t="shared" si="7"/>
        <v>-3.0898082873082844</v>
      </c>
      <c r="Q25" s="3">
        <v>2.3246057400429362E-3</v>
      </c>
      <c r="R25" s="3">
        <f t="shared" si="8"/>
        <v>430.18047438079958</v>
      </c>
      <c r="S25" s="3">
        <f t="shared" si="9"/>
        <v>2.6336506941474003</v>
      </c>
      <c r="T25" s="3">
        <f t="shared" si="10"/>
        <v>6.5739057611581684</v>
      </c>
      <c r="U25" s="22">
        <f t="shared" si="11"/>
        <v>716.16154366639807</v>
      </c>
      <c r="V25" s="3">
        <f t="shared" si="12"/>
        <v>4.4504154509310894</v>
      </c>
      <c r="W25" s="22">
        <f t="shared" si="13"/>
        <v>85.662525186418904</v>
      </c>
      <c r="X25" s="3">
        <f t="shared" si="21"/>
        <v>3.2414062703650122</v>
      </c>
      <c r="Y25" s="3">
        <f t="shared" si="15"/>
        <v>25.569654323089814</v>
      </c>
    </row>
    <row r="26" spans="1:25" s="5" customFormat="1" x14ac:dyDescent="0.25">
      <c r="A26" s="5" t="s">
        <v>92</v>
      </c>
      <c r="B26" s="5" t="s">
        <v>87</v>
      </c>
      <c r="C26" s="5">
        <v>650</v>
      </c>
      <c r="D26" s="5">
        <f t="shared" si="16"/>
        <v>923.15</v>
      </c>
      <c r="E26" s="5">
        <f t="shared" si="17"/>
        <v>1.0832475762335483</v>
      </c>
      <c r="F26" s="6">
        <v>1.47519</v>
      </c>
      <c r="G26" s="5">
        <f t="shared" si="22"/>
        <v>3.9927090000000005</v>
      </c>
      <c r="H26" s="5">
        <f t="shared" si="1"/>
        <v>4.3250923468558753</v>
      </c>
      <c r="I26" s="5">
        <f t="shared" si="2"/>
        <v>1.9613545000000001</v>
      </c>
      <c r="J26" s="3">
        <f t="shared" si="3"/>
        <v>0.55229565906293243</v>
      </c>
      <c r="K26" s="5">
        <f t="shared" si="18"/>
        <v>3.6540634999999995</v>
      </c>
      <c r="L26" s="5">
        <f t="shared" si="20"/>
        <v>0.29645012360446077</v>
      </c>
      <c r="M26" s="5">
        <v>0.29956026961058041</v>
      </c>
      <c r="N26" s="5">
        <f t="shared" si="6"/>
        <v>-0.52351578721113778</v>
      </c>
      <c r="O26" s="5">
        <v>6.9413067588838958E-4</v>
      </c>
      <c r="P26" s="5">
        <f t="shared" si="7"/>
        <v>-3.1585587622902334</v>
      </c>
      <c r="Q26" s="5">
        <v>2.4019917345893243E-3</v>
      </c>
      <c r="R26" s="5">
        <f t="shared" si="8"/>
        <v>416.32116613880561</v>
      </c>
      <c r="S26" s="5">
        <f t="shared" si="9"/>
        <v>2.6194284913662615</v>
      </c>
      <c r="T26" s="5">
        <f t="shared" si="10"/>
        <v>5.2786081340670128</v>
      </c>
      <c r="U26" s="21">
        <f t="shared" si="11"/>
        <v>196.09674493658576</v>
      </c>
      <c r="V26" s="5">
        <f t="shared" si="12"/>
        <v>4.3908544213531657</v>
      </c>
      <c r="W26" s="21">
        <f t="shared" si="13"/>
        <v>80.709349319965654</v>
      </c>
      <c r="X26" s="5">
        <f t="shared" si="21"/>
        <v>3.1658786149707225</v>
      </c>
      <c r="Y26" s="5">
        <f t="shared" si="15"/>
        <v>23.70956646408635</v>
      </c>
    </row>
    <row r="27" spans="1:25" s="3" customFormat="1" x14ac:dyDescent="0.25">
      <c r="A27" s="3" t="s">
        <v>92</v>
      </c>
      <c r="B27" s="3" t="s">
        <v>87</v>
      </c>
      <c r="C27" s="3">
        <v>450</v>
      </c>
      <c r="D27" s="3">
        <f>C27+273.15</f>
        <v>723.15</v>
      </c>
      <c r="E27" s="3">
        <f>1000/D27</f>
        <v>1.3828389684021296</v>
      </c>
      <c r="F27" s="4">
        <v>1.47519</v>
      </c>
      <c r="G27" s="3">
        <f t="shared" si="22"/>
        <v>3.9927090000000005</v>
      </c>
      <c r="H27" s="3">
        <f t="shared" si="1"/>
        <v>5.521273594689899</v>
      </c>
      <c r="I27" s="3">
        <f t="shared" si="2"/>
        <v>1.9613545000000001</v>
      </c>
      <c r="J27" s="3">
        <f t="shared" si="3"/>
        <v>0.70504285094924424</v>
      </c>
      <c r="K27" s="3">
        <f t="shared" si="18"/>
        <v>3.6540634999999995</v>
      </c>
      <c r="L27" s="3">
        <f t="shared" si="20"/>
        <v>0.37843868022603599</v>
      </c>
      <c r="M27" s="3">
        <v>0.29956026961058041</v>
      </c>
      <c r="N27" s="3">
        <f t="shared" si="6"/>
        <v>-0.52351578721113778</v>
      </c>
      <c r="O27" s="3">
        <v>6.9413067588838958E-4</v>
      </c>
      <c r="P27" s="3">
        <f t="shared" si="7"/>
        <v>-3.1585587622902334</v>
      </c>
      <c r="Q27" s="3">
        <v>2.4019917345893243E-3</v>
      </c>
      <c r="R27" s="3">
        <f t="shared" si="8"/>
        <v>416.32116613880561</v>
      </c>
      <c r="S27" s="3">
        <f t="shared" si="9"/>
        <v>2.6194284913662615</v>
      </c>
      <c r="T27" s="3">
        <f t="shared" si="10"/>
        <v>6.4747893819010365</v>
      </c>
      <c r="U27" s="22">
        <f t="shared" si="11"/>
        <v>648.58260998797459</v>
      </c>
      <c r="V27" s="3">
        <f t="shared" si="12"/>
        <v>4.5436016132394776</v>
      </c>
      <c r="W27" s="22">
        <f t="shared" si="13"/>
        <v>94.028846536409588</v>
      </c>
      <c r="X27" s="3">
        <f t="shared" si="21"/>
        <v>3.2478671715922975</v>
      </c>
      <c r="Y27" s="3">
        <f t="shared" si="15"/>
        <v>25.735392165465861</v>
      </c>
    </row>
    <row r="28" spans="1:25" s="5" customFormat="1" x14ac:dyDescent="0.25">
      <c r="A28" s="5" t="s">
        <v>92</v>
      </c>
      <c r="B28" s="5" t="s">
        <v>88</v>
      </c>
      <c r="C28" s="5">
        <v>650</v>
      </c>
      <c r="D28" s="3">
        <f>C28+273.15</f>
        <v>923.15</v>
      </c>
      <c r="E28" s="3">
        <f>1000/D28</f>
        <v>1.0832475762335483</v>
      </c>
      <c r="F28" s="5">
        <v>1.678607</v>
      </c>
      <c r="G28" s="5">
        <f t="shared" si="22"/>
        <v>4.2164676999999999</v>
      </c>
      <c r="H28" s="5">
        <f t="shared" si="1"/>
        <v>4.5674784162920439</v>
      </c>
      <c r="I28" s="5">
        <f t="shared" si="2"/>
        <v>2.0732338499999998</v>
      </c>
      <c r="J28" s="3">
        <f t="shared" si="3"/>
        <v>0.52249174700362355</v>
      </c>
      <c r="K28" s="5">
        <f t="shared" si="18"/>
        <v>3.9897015499999995</v>
      </c>
      <c r="L28" s="5">
        <f t="shared" si="20"/>
        <v>0.27151092949134215</v>
      </c>
      <c r="M28" s="5">
        <v>0.41680365200793712</v>
      </c>
      <c r="N28" s="5">
        <f t="shared" si="6"/>
        <v>-0.38006848443034924</v>
      </c>
      <c r="O28" s="5">
        <v>8.8328940761943321E-4</v>
      </c>
      <c r="P28" s="5">
        <f t="shared" si="7"/>
        <v>-3.0538969775785052</v>
      </c>
      <c r="Q28" s="5">
        <v>2.2790420236277744E-3</v>
      </c>
      <c r="R28" s="5">
        <f t="shared" si="8"/>
        <v>438.78085161773458</v>
      </c>
      <c r="S28" s="5">
        <f t="shared" si="9"/>
        <v>2.6422476667189714</v>
      </c>
      <c r="T28" s="5">
        <f t="shared" si="10"/>
        <v>5.3775469007223933</v>
      </c>
      <c r="U28" s="21">
        <f t="shared" si="11"/>
        <v>216.49055069130441</v>
      </c>
      <c r="V28" s="5">
        <f t="shared" si="12"/>
        <v>4.2563887245821288</v>
      </c>
      <c r="W28" s="21">
        <f t="shared" si="13"/>
        <v>70.554730273859093</v>
      </c>
      <c r="X28" s="5">
        <f t="shared" si="21"/>
        <v>3.1637585962103136</v>
      </c>
      <c r="Y28" s="5">
        <f t="shared" si="15"/>
        <v>23.659354981829718</v>
      </c>
    </row>
    <row r="29" spans="1:25" s="3" customFormat="1" x14ac:dyDescent="0.25">
      <c r="A29" s="3" t="s">
        <v>92</v>
      </c>
      <c r="B29" s="3" t="s">
        <v>88</v>
      </c>
      <c r="C29" s="3">
        <v>450</v>
      </c>
      <c r="D29" s="3">
        <f>C29+273.15</f>
        <v>723.15</v>
      </c>
      <c r="E29" s="3">
        <f>1000/D29</f>
        <v>1.3828389684021296</v>
      </c>
      <c r="F29" s="3">
        <v>1.678607</v>
      </c>
      <c r="G29" s="3">
        <f t="shared" si="22"/>
        <v>4.2164676999999999</v>
      </c>
      <c r="H29" s="3">
        <f t="shared" si="1"/>
        <v>5.8306958445688997</v>
      </c>
      <c r="I29" s="3">
        <f t="shared" si="2"/>
        <v>2.0732338499999998</v>
      </c>
      <c r="J29" s="3">
        <f t="shared" si="3"/>
        <v>0.66699613668864688</v>
      </c>
      <c r="K29" s="3">
        <f t="shared" si="18"/>
        <v>3.9897015499999995</v>
      </c>
      <c r="L29" s="3">
        <f t="shared" si="20"/>
        <v>0.34660210822088428</v>
      </c>
      <c r="M29" s="3">
        <v>0.41680365200793712</v>
      </c>
      <c r="N29" s="3">
        <f t="shared" si="6"/>
        <v>-0.38006848443034924</v>
      </c>
      <c r="O29" s="3">
        <v>8.8328940761943321E-4</v>
      </c>
      <c r="P29" s="3">
        <f t="shared" si="7"/>
        <v>-3.0538969775785052</v>
      </c>
      <c r="Q29" s="3">
        <v>2.2790420236277744E-3</v>
      </c>
      <c r="R29" s="3">
        <f t="shared" si="8"/>
        <v>438.78085161773458</v>
      </c>
      <c r="S29" s="3">
        <f t="shared" si="9"/>
        <v>2.6422476667189714</v>
      </c>
      <c r="T29" s="3">
        <f t="shared" si="10"/>
        <v>6.6407643289992482</v>
      </c>
      <c r="U29" s="22">
        <f t="shared" si="11"/>
        <v>765.68000085112772</v>
      </c>
      <c r="V29" s="3">
        <f t="shared" si="12"/>
        <v>4.4008931142671521</v>
      </c>
      <c r="W29" s="22">
        <f t="shared" si="13"/>
        <v>81.523646092286469</v>
      </c>
      <c r="X29" s="3">
        <f t="shared" si="21"/>
        <v>3.2388497749398555</v>
      </c>
      <c r="Y29" s="3">
        <f t="shared" si="15"/>
        <v>25.504369105027525</v>
      </c>
    </row>
    <row r="30" spans="1:25" x14ac:dyDescent="0.25">
      <c r="A30" s="12" t="s">
        <v>80</v>
      </c>
      <c r="B30" t="s">
        <v>31</v>
      </c>
      <c r="C30">
        <v>650</v>
      </c>
      <c r="D30">
        <f t="shared" si="16"/>
        <v>923.15</v>
      </c>
      <c r="E30">
        <f t="shared" si="17"/>
        <v>1.0832475762335483</v>
      </c>
      <c r="F30" s="2">
        <v>1.5001935060532021</v>
      </c>
      <c r="G30">
        <f t="shared" si="0"/>
        <v>4.0202128566585227</v>
      </c>
      <c r="H30">
        <f t="shared" si="1"/>
        <v>4.3548858329182938</v>
      </c>
      <c r="I30">
        <f t="shared" si="2"/>
        <v>1.9751064283292612</v>
      </c>
      <c r="J30">
        <f t="shared" si="3"/>
        <v>0.54845023067939958</v>
      </c>
      <c r="K30">
        <f t="shared" si="4"/>
        <v>3.6953192849877832</v>
      </c>
      <c r="L30">
        <f t="shared" si="5"/>
        <v>0.2931404549085207</v>
      </c>
      <c r="M30">
        <v>0.31023958835791138</v>
      </c>
      <c r="N30">
        <f t="shared" si="6"/>
        <v>-0.50830278450958788</v>
      </c>
      <c r="O30" s="9">
        <v>3.0498899674031058E-4</v>
      </c>
      <c r="P30">
        <f t="shared" si="7"/>
        <v>-3.5157158286570369</v>
      </c>
      <c r="Q30">
        <v>9.6785364206553948E-4</v>
      </c>
      <c r="R30">
        <f t="shared" si="8"/>
        <v>1033.2140692944602</v>
      </c>
      <c r="S30">
        <f t="shared" si="9"/>
        <v>3.0141903113372712</v>
      </c>
      <c r="T30">
        <f t="shared" si="10"/>
        <v>5.293188617427881</v>
      </c>
      <c r="U30" s="19">
        <f t="shared" si="11"/>
        <v>198.97687609158382</v>
      </c>
      <c r="V30">
        <f t="shared" si="12"/>
        <v>4.7441660593364361</v>
      </c>
      <c r="W30" s="19">
        <f t="shared" si="13"/>
        <v>114.91193579785201</v>
      </c>
      <c r="X30">
        <f t="shared" si="14"/>
        <v>3.557330766245792</v>
      </c>
      <c r="Y30">
        <f t="shared" si="15"/>
        <v>35.069463506529871</v>
      </c>
    </row>
    <row r="31" spans="1:25" x14ac:dyDescent="0.25">
      <c r="A31" s="12" t="s">
        <v>80</v>
      </c>
      <c r="B31" t="s">
        <v>31</v>
      </c>
      <c r="C31">
        <v>450</v>
      </c>
      <c r="D31">
        <f t="shared" si="16"/>
        <v>723.15</v>
      </c>
      <c r="E31">
        <f t="shared" si="17"/>
        <v>1.3828389684021296</v>
      </c>
      <c r="F31" s="2">
        <v>1.5001935060532021</v>
      </c>
      <c r="G31">
        <f t="shared" si="0"/>
        <v>4.0202128566585227</v>
      </c>
      <c r="H31">
        <f t="shared" si="1"/>
        <v>5.5593069994586504</v>
      </c>
      <c r="I31">
        <f t="shared" si="2"/>
        <v>1.9751064283292612</v>
      </c>
      <c r="J31">
        <f t="shared" si="3"/>
        <v>0.70013390092192174</v>
      </c>
      <c r="K31">
        <f t="shared" si="4"/>
        <v>3.6953192849877832</v>
      </c>
      <c r="L31">
        <f t="shared" si="5"/>
        <v>0.37421366376104664</v>
      </c>
      <c r="M31">
        <v>0.31023958835791138</v>
      </c>
      <c r="N31">
        <f t="shared" si="6"/>
        <v>-0.50830278450958788</v>
      </c>
      <c r="O31" s="9">
        <v>3.0498899674031058E-4</v>
      </c>
      <c r="P31">
        <f t="shared" si="7"/>
        <v>-3.5157158286570369</v>
      </c>
      <c r="Q31">
        <v>9.6785364206553948E-4</v>
      </c>
      <c r="R31">
        <f t="shared" si="8"/>
        <v>1033.2140692944602</v>
      </c>
      <c r="S31">
        <f t="shared" si="9"/>
        <v>3.0141903113372712</v>
      </c>
      <c r="T31">
        <f t="shared" si="10"/>
        <v>6.4976097839682376</v>
      </c>
      <c r="U31" s="19">
        <f t="shared" si="11"/>
        <v>663.55369935795022</v>
      </c>
      <c r="V31">
        <f t="shared" si="12"/>
        <v>4.8958497295789591</v>
      </c>
      <c r="W31" s="19">
        <f t="shared" si="13"/>
        <v>133.73359573969293</v>
      </c>
      <c r="X31">
        <f t="shared" si="14"/>
        <v>3.6384039750983179</v>
      </c>
      <c r="Y31">
        <f t="shared" si="15"/>
        <v>38.031089695215961</v>
      </c>
    </row>
    <row r="32" spans="1:25" x14ac:dyDescent="0.25">
      <c r="A32" s="12" t="s">
        <v>80</v>
      </c>
      <c r="B32" t="s">
        <v>32</v>
      </c>
      <c r="C32">
        <v>650</v>
      </c>
      <c r="D32">
        <f t="shared" si="16"/>
        <v>923.15</v>
      </c>
      <c r="E32">
        <f t="shared" si="17"/>
        <v>1.0832475762335483</v>
      </c>
      <c r="F32" s="8">
        <v>1.4826673137859394</v>
      </c>
      <c r="G32">
        <f t="shared" si="0"/>
        <v>4.0009340451645334</v>
      </c>
      <c r="H32">
        <f t="shared" si="1"/>
        <v>4.3340021070947667</v>
      </c>
      <c r="I32">
        <f t="shared" si="2"/>
        <v>1.9654670225822666</v>
      </c>
      <c r="J32">
        <f t="shared" si="3"/>
        <v>0.55114004141893858</v>
      </c>
      <c r="K32">
        <f t="shared" si="4"/>
        <v>3.6664010677467997</v>
      </c>
      <c r="L32">
        <f t="shared" si="5"/>
        <v>0.29545255857653951</v>
      </c>
      <c r="M32">
        <v>0.31718501875921806</v>
      </c>
      <c r="N32">
        <f t="shared" si="6"/>
        <v>-0.49868733340945548</v>
      </c>
      <c r="O32" s="9">
        <v>4.7943602958181217E-4</v>
      </c>
      <c r="P32">
        <f t="shared" si="7"/>
        <v>-3.3192693318780857</v>
      </c>
      <c r="Q32">
        <v>1.5159357693940139E-3</v>
      </c>
      <c r="R32">
        <f t="shared" si="8"/>
        <v>659.65855558625935</v>
      </c>
      <c r="S32">
        <f t="shared" si="9"/>
        <v>2.819319199488068</v>
      </c>
      <c r="T32">
        <f t="shared" si="10"/>
        <v>5.2626894405042215</v>
      </c>
      <c r="U32" s="19">
        <f t="shared" si="11"/>
        <v>192.9998555587259</v>
      </c>
      <c r="V32">
        <f t="shared" si="12"/>
        <v>4.5504093732970246</v>
      </c>
      <c r="W32" s="19">
        <f t="shared" si="13"/>
        <v>94.67115622656037</v>
      </c>
      <c r="X32">
        <f t="shared" si="14"/>
        <v>3.3647717580646077</v>
      </c>
      <c r="Y32">
        <f t="shared" si="15"/>
        <v>28.926894215207941</v>
      </c>
    </row>
    <row r="33" spans="1:25" x14ac:dyDescent="0.25">
      <c r="A33" s="12" t="s">
        <v>80</v>
      </c>
      <c r="B33" t="s">
        <v>32</v>
      </c>
      <c r="C33">
        <v>450</v>
      </c>
      <c r="D33">
        <f t="shared" si="16"/>
        <v>723.15</v>
      </c>
      <c r="E33">
        <f t="shared" si="17"/>
        <v>1.3828389684021296</v>
      </c>
      <c r="F33" s="8">
        <v>1.4826673137859394</v>
      </c>
      <c r="G33">
        <f t="shared" si="0"/>
        <v>4.0009340451645334</v>
      </c>
      <c r="H33">
        <f t="shared" si="1"/>
        <v>5.5326475076602826</v>
      </c>
      <c r="I33">
        <f t="shared" si="2"/>
        <v>1.9654670225822666</v>
      </c>
      <c r="J33">
        <f t="shared" si="3"/>
        <v>0.7035676266831129</v>
      </c>
      <c r="K33">
        <f t="shared" si="4"/>
        <v>3.6664010677467997</v>
      </c>
      <c r="L33">
        <f t="shared" si="5"/>
        <v>0.37716522083928977</v>
      </c>
      <c r="M33">
        <v>0.31718501875921806</v>
      </c>
      <c r="N33">
        <f t="shared" si="6"/>
        <v>-0.49868733340945548</v>
      </c>
      <c r="O33" s="9">
        <v>4.7943602958181217E-4</v>
      </c>
      <c r="P33">
        <f t="shared" si="7"/>
        <v>-3.3192693318780857</v>
      </c>
      <c r="Q33">
        <v>1.5159357693940139E-3</v>
      </c>
      <c r="R33">
        <f t="shared" si="8"/>
        <v>659.65855558625935</v>
      </c>
      <c r="S33">
        <f t="shared" si="9"/>
        <v>2.819319199488068</v>
      </c>
      <c r="T33">
        <f t="shared" si="10"/>
        <v>6.4613348410697373</v>
      </c>
      <c r="U33" s="19">
        <f t="shared" si="11"/>
        <v>639.91467110705514</v>
      </c>
      <c r="V33">
        <f t="shared" si="12"/>
        <v>4.7028369585611989</v>
      </c>
      <c r="W33" s="19">
        <f t="shared" si="13"/>
        <v>110.2595308887646</v>
      </c>
      <c r="X33">
        <f t="shared" si="14"/>
        <v>3.4464844203273577</v>
      </c>
      <c r="Y33">
        <f t="shared" si="15"/>
        <v>31.389844603357673</v>
      </c>
    </row>
    <row r="34" spans="1:25" x14ac:dyDescent="0.25">
      <c r="A34" s="12" t="s">
        <v>80</v>
      </c>
      <c r="B34" t="s">
        <v>33</v>
      </c>
      <c r="C34">
        <v>650</v>
      </c>
      <c r="D34">
        <f t="shared" si="16"/>
        <v>923.15</v>
      </c>
      <c r="E34">
        <f t="shared" si="17"/>
        <v>1.0832475762335483</v>
      </c>
      <c r="F34" s="8">
        <v>1.4437305806940028</v>
      </c>
      <c r="G34">
        <f t="shared" si="0"/>
        <v>3.9581036387634034</v>
      </c>
      <c r="H34">
        <f t="shared" si="1"/>
        <v>4.2876061731716444</v>
      </c>
      <c r="I34">
        <f t="shared" si="2"/>
        <v>1.9440518193817016</v>
      </c>
      <c r="J34">
        <f t="shared" si="3"/>
        <v>0.55721126640444751</v>
      </c>
      <c r="K34">
        <f t="shared" si="4"/>
        <v>3.6021554581451047</v>
      </c>
      <c r="L34">
        <f t="shared" si="5"/>
        <v>0.30072205067777841</v>
      </c>
      <c r="M34">
        <v>0.27942411544938062</v>
      </c>
      <c r="N34">
        <f t="shared" si="6"/>
        <v>-0.55373611520594124</v>
      </c>
      <c r="O34" s="9">
        <v>9.9047031663910233E-4</v>
      </c>
      <c r="P34">
        <f t="shared" si="7"/>
        <v>-3.0041585352824351</v>
      </c>
      <c r="Q34">
        <v>3.6254376275313316E-3</v>
      </c>
      <c r="R34">
        <f t="shared" si="8"/>
        <v>275.82876958248204</v>
      </c>
      <c r="S34">
        <f t="shared" si="9"/>
        <v>2.4406395621273389</v>
      </c>
      <c r="T34">
        <f t="shared" si="10"/>
        <v>5.2713422883775856</v>
      </c>
      <c r="U34" s="19">
        <f t="shared" si="11"/>
        <v>194.67709995391326</v>
      </c>
      <c r="V34">
        <f t="shared" si="12"/>
        <v>4.2413698016868828</v>
      </c>
      <c r="W34" s="19">
        <f t="shared" si="13"/>
        <v>69.502991977972016</v>
      </c>
      <c r="X34">
        <f t="shared" si="14"/>
        <v>2.9913616128051173</v>
      </c>
      <c r="Y34">
        <f t="shared" si="15"/>
        <v>19.912777533775792</v>
      </c>
    </row>
    <row r="35" spans="1:25" x14ac:dyDescent="0.25">
      <c r="A35" s="12" t="s">
        <v>80</v>
      </c>
      <c r="B35" t="s">
        <v>33</v>
      </c>
      <c r="C35">
        <v>450</v>
      </c>
      <c r="D35">
        <f t="shared" si="16"/>
        <v>723.15</v>
      </c>
      <c r="E35">
        <f t="shared" si="17"/>
        <v>1.3828389684021296</v>
      </c>
      <c r="F35" s="8">
        <v>1.4437305806940028</v>
      </c>
      <c r="G35">
        <f t="shared" si="0"/>
        <v>3.9581036387634034</v>
      </c>
      <c r="H35">
        <f t="shared" si="1"/>
        <v>5.4734199526563003</v>
      </c>
      <c r="I35">
        <f t="shared" si="2"/>
        <v>1.9440518193817016</v>
      </c>
      <c r="J35">
        <f t="shared" si="3"/>
        <v>0.71131795696780165</v>
      </c>
      <c r="K35">
        <f t="shared" si="4"/>
        <v>3.6021554581451047</v>
      </c>
      <c r="L35">
        <f t="shared" si="5"/>
        <v>0.38389208474478481</v>
      </c>
      <c r="M35">
        <v>0.27942411544938062</v>
      </c>
      <c r="N35">
        <f t="shared" si="6"/>
        <v>-0.55373611520594124</v>
      </c>
      <c r="O35" s="9">
        <v>9.9047031663910233E-4</v>
      </c>
      <c r="P35">
        <f t="shared" si="7"/>
        <v>-3.0041585352824351</v>
      </c>
      <c r="Q35">
        <v>3.6254376275313316E-3</v>
      </c>
      <c r="R35">
        <f t="shared" si="8"/>
        <v>275.82876958248204</v>
      </c>
      <c r="S35">
        <f t="shared" si="9"/>
        <v>2.4406395621273389</v>
      </c>
      <c r="T35">
        <f t="shared" si="10"/>
        <v>6.4571560678622415</v>
      </c>
      <c r="U35" s="19">
        <f t="shared" si="11"/>
        <v>637.24619219156068</v>
      </c>
      <c r="V35">
        <f t="shared" si="12"/>
        <v>4.3954764922502374</v>
      </c>
      <c r="W35" s="19">
        <f t="shared" si="13"/>
        <v>81.083257103054365</v>
      </c>
      <c r="X35">
        <f t="shared" si="14"/>
        <v>3.0745316468721238</v>
      </c>
      <c r="Y35">
        <f t="shared" si="15"/>
        <v>21.639744495731147</v>
      </c>
    </row>
    <row r="36" spans="1:25" s="5" customFormat="1" ht="14.25" customHeight="1" x14ac:dyDescent="0.25">
      <c r="A36" s="5" t="s">
        <v>80</v>
      </c>
      <c r="B36" s="5" t="s">
        <v>48</v>
      </c>
      <c r="C36" s="5">
        <v>650</v>
      </c>
      <c r="D36" s="5">
        <f t="shared" si="16"/>
        <v>923.15</v>
      </c>
      <c r="E36" s="5">
        <f t="shared" si="17"/>
        <v>1.0832475762335483</v>
      </c>
      <c r="F36" s="6">
        <v>1.4755304668443818</v>
      </c>
      <c r="G36" s="5">
        <f t="shared" si="0"/>
        <v>3.9930835135288203</v>
      </c>
      <c r="H36" s="5">
        <f t="shared" si="1"/>
        <v>4.3254980377282353</v>
      </c>
      <c r="I36" s="5">
        <f t="shared" si="2"/>
        <v>1.96154175676441</v>
      </c>
      <c r="J36" s="5">
        <f t="shared" si="3"/>
        <v>0.55224293467011376</v>
      </c>
      <c r="K36" s="5">
        <f t="shared" si="4"/>
        <v>3.6546252702932298</v>
      </c>
      <c r="L36" s="5">
        <f t="shared" si="5"/>
        <v>0.29640455480860656</v>
      </c>
      <c r="M36" s="5">
        <v>0.30228290752217002</v>
      </c>
      <c r="N36" s="5">
        <f t="shared" si="6"/>
        <v>-0.51958640915254961</v>
      </c>
      <c r="O36" s="10">
        <v>5.9163178098707494E-4</v>
      </c>
      <c r="P36" s="5">
        <f t="shared" si="7"/>
        <v>-3.227948504829647</v>
      </c>
      <c r="Q36" s="5">
        <v>2.0364090129969615E-3</v>
      </c>
      <c r="R36" s="5">
        <f t="shared" si="8"/>
        <v>491.06048618804266</v>
      </c>
      <c r="S36" s="5">
        <f t="shared" si="9"/>
        <v>2.6911349894749153</v>
      </c>
      <c r="T36" s="5">
        <f t="shared" si="10"/>
        <v>5.2750844468807845</v>
      </c>
      <c r="U36" s="21">
        <f t="shared" si="11"/>
        <v>195.40697732553863</v>
      </c>
      <c r="V36" s="5">
        <f t="shared" si="12"/>
        <v>4.460191439499761</v>
      </c>
      <c r="W36" s="21">
        <f t="shared" si="13"/>
        <v>86.504067806751422</v>
      </c>
      <c r="X36" s="5">
        <f t="shared" si="14"/>
        <v>3.2375395442835218</v>
      </c>
      <c r="Y36" s="5">
        <f t="shared" si="15"/>
        <v>25.470974380928713</v>
      </c>
    </row>
    <row r="37" spans="1:25" s="3" customFormat="1" x14ac:dyDescent="0.25">
      <c r="A37" s="3" t="s">
        <v>80</v>
      </c>
      <c r="B37" s="3" t="s">
        <v>48</v>
      </c>
      <c r="C37" s="3">
        <v>450</v>
      </c>
      <c r="D37" s="3">
        <f t="shared" si="16"/>
        <v>723.15</v>
      </c>
      <c r="E37" s="3">
        <f t="shared" si="17"/>
        <v>1.3828389684021296</v>
      </c>
      <c r="F37" s="4">
        <v>1.4755304668443818</v>
      </c>
      <c r="G37" s="3">
        <f t="shared" si="0"/>
        <v>3.9930835135288203</v>
      </c>
      <c r="H37" s="3">
        <f t="shared" si="1"/>
        <v>5.521791486591745</v>
      </c>
      <c r="I37" s="3">
        <f t="shared" si="2"/>
        <v>1.96154175676441</v>
      </c>
      <c r="J37" s="3">
        <f t="shared" si="3"/>
        <v>0.70497554468743073</v>
      </c>
      <c r="K37" s="3">
        <f t="shared" si="4"/>
        <v>3.6546252702932298</v>
      </c>
      <c r="L37" s="3">
        <f t="shared" si="5"/>
        <v>0.37838050856885175</v>
      </c>
      <c r="M37" s="3">
        <v>0.30228290752217002</v>
      </c>
      <c r="N37" s="3">
        <f t="shared" si="6"/>
        <v>-0.51958640915254961</v>
      </c>
      <c r="O37" s="11">
        <v>5.9163178098707494E-4</v>
      </c>
      <c r="P37" s="3">
        <f t="shared" si="7"/>
        <v>-3.227948504829647</v>
      </c>
      <c r="Q37" s="3">
        <v>2.0364090129969615E-3</v>
      </c>
      <c r="R37" s="3">
        <f t="shared" si="8"/>
        <v>491.06048618804266</v>
      </c>
      <c r="S37" s="3">
        <f t="shared" si="9"/>
        <v>2.6911349894749153</v>
      </c>
      <c r="T37" s="3">
        <f t="shared" si="10"/>
        <v>6.4713778957442942</v>
      </c>
      <c r="U37" s="22">
        <f t="shared" si="11"/>
        <v>646.37374928362453</v>
      </c>
      <c r="V37" s="3">
        <f t="shared" si="12"/>
        <v>4.612924049517078</v>
      </c>
      <c r="W37" s="22">
        <f t="shared" si="13"/>
        <v>100.77840025764598</v>
      </c>
      <c r="X37" s="3">
        <f t="shared" si="14"/>
        <v>3.3195154980437671</v>
      </c>
      <c r="Y37" s="3">
        <f t="shared" si="15"/>
        <v>27.646952310561829</v>
      </c>
    </row>
    <row r="38" spans="1:25" x14ac:dyDescent="0.25">
      <c r="A38" s="12" t="s">
        <v>83</v>
      </c>
      <c r="B38" t="s">
        <v>38</v>
      </c>
      <c r="C38">
        <v>650</v>
      </c>
      <c r="D38">
        <f t="shared" si="16"/>
        <v>923.15</v>
      </c>
      <c r="E38">
        <f t="shared" si="17"/>
        <v>1.0832475762335483</v>
      </c>
      <c r="F38" s="2">
        <v>1.9505971256395791</v>
      </c>
      <c r="G38">
        <f t="shared" si="0"/>
        <v>4.5156568382035367</v>
      </c>
      <c r="H38">
        <f t="shared" si="1"/>
        <v>4.8915743250864292</v>
      </c>
      <c r="I38">
        <f t="shared" si="2"/>
        <v>2.2228284191017682</v>
      </c>
      <c r="J38">
        <f t="shared" si="3"/>
        <v>0.48732847165562254</v>
      </c>
      <c r="K38">
        <f t="shared" si="4"/>
        <v>4.4384852573053051</v>
      </c>
      <c r="L38">
        <f t="shared" si="5"/>
        <v>0.24405794171573073</v>
      </c>
      <c r="M38">
        <v>0.57281107297698153</v>
      </c>
      <c r="N38">
        <f t="shared" si="6"/>
        <v>-0.24198859529810512</v>
      </c>
      <c r="O38" s="9">
        <v>3.15111980895793E-4</v>
      </c>
      <c r="P38">
        <f t="shared" si="7"/>
        <v>-3.5015350841696571</v>
      </c>
      <c r="Q38">
        <v>5.4692255303839137E-4</v>
      </c>
      <c r="R38">
        <f t="shared" si="8"/>
        <v>1828.412440563234</v>
      </c>
      <c r="S38">
        <f t="shared" si="9"/>
        <v>3.2620741675776865</v>
      </c>
      <c r="T38">
        <f t="shared" si="10"/>
        <v>5.563562920384534</v>
      </c>
      <c r="U38" s="19">
        <f t="shared" si="11"/>
        <v>260.75021551091635</v>
      </c>
      <c r="V38">
        <f t="shared" si="12"/>
        <v>4.6688635558252791</v>
      </c>
      <c r="W38" s="19">
        <f t="shared" si="13"/>
        <v>106.57655527886779</v>
      </c>
      <c r="X38">
        <f t="shared" si="14"/>
        <v>3.756132109293417</v>
      </c>
      <c r="Y38">
        <f t="shared" si="15"/>
        <v>42.782627013899067</v>
      </c>
    </row>
    <row r="39" spans="1:25" x14ac:dyDescent="0.25">
      <c r="A39" s="12" t="s">
        <v>83</v>
      </c>
      <c r="B39" t="s">
        <v>38</v>
      </c>
      <c r="C39">
        <v>450</v>
      </c>
      <c r="D39">
        <f t="shared" si="16"/>
        <v>723.15</v>
      </c>
      <c r="E39">
        <f t="shared" si="17"/>
        <v>1.3828389684021296</v>
      </c>
      <c r="F39" s="2">
        <v>1.9505971256395791</v>
      </c>
      <c r="G39">
        <f t="shared" si="0"/>
        <v>4.5156568382035367</v>
      </c>
      <c r="H39">
        <f t="shared" si="1"/>
        <v>6.2444262437994009</v>
      </c>
      <c r="I39">
        <f t="shared" si="2"/>
        <v>2.2228284191017682</v>
      </c>
      <c r="J39">
        <f t="shared" si="3"/>
        <v>0.62210783185907204</v>
      </c>
      <c r="K39">
        <f t="shared" si="4"/>
        <v>4.4384852573053051</v>
      </c>
      <c r="L39">
        <f t="shared" si="5"/>
        <v>0.31155650818623637</v>
      </c>
      <c r="M39">
        <v>0.57281107297698153</v>
      </c>
      <c r="N39">
        <f t="shared" si="6"/>
        <v>-0.24198859529810512</v>
      </c>
      <c r="O39" s="9">
        <v>3.15111980895793E-4</v>
      </c>
      <c r="P39">
        <f t="shared" si="7"/>
        <v>-3.5015350841696571</v>
      </c>
      <c r="Q39">
        <v>5.4692255303839137E-4</v>
      </c>
      <c r="R39">
        <f t="shared" si="8"/>
        <v>1828.412440563234</v>
      </c>
      <c r="S39">
        <f t="shared" si="9"/>
        <v>3.2620741675776865</v>
      </c>
      <c r="T39">
        <f t="shared" si="10"/>
        <v>6.9164148390975058</v>
      </c>
      <c r="U39" s="19">
        <f t="shared" si="11"/>
        <v>1008.6971625679263</v>
      </c>
      <c r="V39">
        <f t="shared" si="12"/>
        <v>4.8036429160287293</v>
      </c>
      <c r="W39" s="19">
        <f t="shared" si="13"/>
        <v>121.9538770188088</v>
      </c>
      <c r="X39">
        <f t="shared" si="14"/>
        <v>3.8236306757639227</v>
      </c>
      <c r="Y39">
        <f t="shared" si="15"/>
        <v>45.770083351748383</v>
      </c>
    </row>
    <row r="40" spans="1:25" x14ac:dyDescent="0.25">
      <c r="A40" s="12" t="s">
        <v>83</v>
      </c>
      <c r="B40" t="s">
        <v>39</v>
      </c>
      <c r="C40">
        <v>650</v>
      </c>
      <c r="D40">
        <f t="shared" si="16"/>
        <v>923.15</v>
      </c>
      <c r="E40">
        <f t="shared" si="17"/>
        <v>1.0832475762335483</v>
      </c>
      <c r="F40" s="2">
        <v>1.9417964466454603</v>
      </c>
      <c r="G40">
        <f t="shared" si="0"/>
        <v>4.5059760913100071</v>
      </c>
      <c r="H40">
        <f t="shared" si="1"/>
        <v>4.8810876794778828</v>
      </c>
      <c r="I40">
        <f t="shared" si="2"/>
        <v>2.2179880456550034</v>
      </c>
      <c r="J40">
        <f t="shared" si="3"/>
        <v>0.4883919813524738</v>
      </c>
      <c r="K40">
        <f t="shared" si="4"/>
        <v>4.4239641369650089</v>
      </c>
      <c r="L40">
        <f t="shared" si="5"/>
        <v>0.24485903201211148</v>
      </c>
      <c r="M40">
        <v>0.55596442113437361</v>
      </c>
      <c r="N40">
        <f t="shared" si="6"/>
        <v>-0.25495300014351485</v>
      </c>
      <c r="O40" s="9">
        <v>6.82167003843342E-4</v>
      </c>
      <c r="P40">
        <f t="shared" si="7"/>
        <v>-3.1661092910783202</v>
      </c>
      <c r="Q40">
        <v>1.258729040639185E-3</v>
      </c>
      <c r="R40">
        <f t="shared" si="8"/>
        <v>794.45215587637358</v>
      </c>
      <c r="S40">
        <f t="shared" si="9"/>
        <v>2.9000677479064723</v>
      </c>
      <c r="T40">
        <f t="shared" si="10"/>
        <v>5.5660406796213975</v>
      </c>
      <c r="U40" s="19">
        <f t="shared" si="11"/>
        <v>261.39709283810163</v>
      </c>
      <c r="V40">
        <f t="shared" si="12"/>
        <v>4.3345012724307939</v>
      </c>
      <c r="W40" s="19">
        <f t="shared" si="13"/>
        <v>76.28690301909559</v>
      </c>
      <c r="X40">
        <f t="shared" si="14"/>
        <v>3.3949267799185838</v>
      </c>
      <c r="Y40">
        <f t="shared" si="15"/>
        <v>29.812470523502157</v>
      </c>
    </row>
    <row r="41" spans="1:25" x14ac:dyDescent="0.25">
      <c r="A41" s="12" t="s">
        <v>83</v>
      </c>
      <c r="B41" t="s">
        <v>39</v>
      </c>
      <c r="C41">
        <v>450</v>
      </c>
      <c r="D41">
        <f t="shared" si="16"/>
        <v>723.15</v>
      </c>
      <c r="E41">
        <f t="shared" si="17"/>
        <v>1.3828389684021296</v>
      </c>
      <c r="F41" s="2">
        <v>1.9417964466454603</v>
      </c>
      <c r="G41">
        <f t="shared" si="0"/>
        <v>4.5059760913100071</v>
      </c>
      <c r="H41">
        <f t="shared" si="1"/>
        <v>6.2310393297517903</v>
      </c>
      <c r="I41">
        <f t="shared" si="2"/>
        <v>2.2179880456550034</v>
      </c>
      <c r="J41">
        <f t="shared" si="3"/>
        <v>0.62346547408633923</v>
      </c>
      <c r="K41">
        <f t="shared" si="4"/>
        <v>4.4239641369650089</v>
      </c>
      <c r="L41">
        <f t="shared" si="5"/>
        <v>0.31257915425842592</v>
      </c>
      <c r="M41">
        <v>0.55596442113437361</v>
      </c>
      <c r="N41">
        <f t="shared" si="6"/>
        <v>-0.25495300014351485</v>
      </c>
      <c r="O41" s="9">
        <v>6.82167003843342E-4</v>
      </c>
      <c r="P41">
        <f t="shared" si="7"/>
        <v>-3.1661092910783202</v>
      </c>
      <c r="Q41">
        <v>1.258729040639185E-3</v>
      </c>
      <c r="R41">
        <f t="shared" si="8"/>
        <v>794.45215587637358</v>
      </c>
      <c r="S41">
        <f t="shared" si="9"/>
        <v>2.9000677479064723</v>
      </c>
      <c r="T41">
        <f t="shared" si="10"/>
        <v>6.915992329895305</v>
      </c>
      <c r="U41" s="19">
        <f t="shared" si="11"/>
        <v>1008.2710687551246</v>
      </c>
      <c r="V41">
        <f t="shared" si="12"/>
        <v>4.4695747651646593</v>
      </c>
      <c r="W41" s="19">
        <f t="shared" si="13"/>
        <v>87.31958378872018</v>
      </c>
      <c r="X41">
        <f t="shared" si="14"/>
        <v>3.4626469021648982</v>
      </c>
      <c r="Y41">
        <f t="shared" si="15"/>
        <v>31.901304493405505</v>
      </c>
    </row>
    <row r="42" spans="1:25" s="5" customFormat="1" x14ac:dyDescent="0.25">
      <c r="A42" s="5" t="s">
        <v>83</v>
      </c>
      <c r="B42" s="5" t="s">
        <v>50</v>
      </c>
      <c r="C42" s="5">
        <v>650</v>
      </c>
      <c r="D42" s="5">
        <f t="shared" si="16"/>
        <v>923.15</v>
      </c>
      <c r="E42" s="5">
        <f t="shared" si="17"/>
        <v>1.0832475762335483</v>
      </c>
      <c r="F42" s="6">
        <v>1.9468254060706711</v>
      </c>
      <c r="G42" s="5">
        <f t="shared" si="0"/>
        <v>4.5115079466777388</v>
      </c>
      <c r="H42" s="5">
        <f t="shared" si="1"/>
        <v>4.8870800483970527</v>
      </c>
      <c r="I42" s="5">
        <f t="shared" si="2"/>
        <v>2.2207539733388693</v>
      </c>
      <c r="J42" s="5">
        <f t="shared" si="3"/>
        <v>0.48778369384380849</v>
      </c>
      <c r="K42" s="5">
        <f t="shared" si="4"/>
        <v>4.4322619200166073</v>
      </c>
      <c r="L42" s="5">
        <f t="shared" si="5"/>
        <v>0.24440062337956089</v>
      </c>
      <c r="M42" s="5">
        <v>0.56559107933014952</v>
      </c>
      <c r="N42" s="5">
        <f t="shared" si="6"/>
        <v>-0.24749744897820661</v>
      </c>
      <c r="O42" s="10">
        <v>4.7242127644474269E-4</v>
      </c>
      <c r="P42" s="5">
        <f t="shared" si="7"/>
        <v>-3.3256705512903881</v>
      </c>
      <c r="Q42" s="5">
        <v>8.5198247629587442E-4</v>
      </c>
      <c r="R42" s="5">
        <f t="shared" si="8"/>
        <v>1173.7330612099613</v>
      </c>
      <c r="S42" s="5">
        <f t="shared" si="9"/>
        <v>3.0695693377758704</v>
      </c>
      <c r="T42" s="5">
        <f t="shared" si="10"/>
        <v>5.5645774973752591</v>
      </c>
      <c r="U42" s="21">
        <f t="shared" si="11"/>
        <v>261.014900929063</v>
      </c>
      <c r="V42" s="5">
        <f t="shared" si="12"/>
        <v>4.4934542451341972</v>
      </c>
      <c r="W42" s="21">
        <f t="shared" si="13"/>
        <v>89.429825502217525</v>
      </c>
      <c r="X42" s="5">
        <f t="shared" si="14"/>
        <v>3.5639699611554314</v>
      </c>
      <c r="Y42" s="5">
        <f t="shared" si="15"/>
        <v>35.303071135319342</v>
      </c>
    </row>
    <row r="43" spans="1:25" s="3" customFormat="1" x14ac:dyDescent="0.25">
      <c r="A43" s="3" t="s">
        <v>83</v>
      </c>
      <c r="B43" s="3" t="s">
        <v>50</v>
      </c>
      <c r="C43" s="3">
        <v>450</v>
      </c>
      <c r="D43" s="3">
        <f t="shared" si="16"/>
        <v>723.15</v>
      </c>
      <c r="E43" s="3">
        <f t="shared" si="17"/>
        <v>1.3828389684021296</v>
      </c>
      <c r="F43" s="4">
        <v>1.9468254060706711</v>
      </c>
      <c r="G43" s="3">
        <f t="shared" si="0"/>
        <v>4.5115079466777388</v>
      </c>
      <c r="H43" s="3">
        <f t="shared" si="1"/>
        <v>6.238688994921854</v>
      </c>
      <c r="I43" s="3">
        <f t="shared" si="2"/>
        <v>2.2207539733388693</v>
      </c>
      <c r="J43" s="3">
        <f t="shared" si="3"/>
        <v>0.62268895384347889</v>
      </c>
      <c r="K43" s="3">
        <f t="shared" si="4"/>
        <v>4.4322619200166073</v>
      </c>
      <c r="L43" s="3">
        <f t="shared" si="5"/>
        <v>0.31199396456176676</v>
      </c>
      <c r="M43" s="3">
        <v>0.56559107933014952</v>
      </c>
      <c r="N43" s="3">
        <f t="shared" si="6"/>
        <v>-0.24749744897820661</v>
      </c>
      <c r="O43" s="11">
        <v>4.7242127644474269E-4</v>
      </c>
      <c r="P43" s="3">
        <f t="shared" si="7"/>
        <v>-3.3256705512903881</v>
      </c>
      <c r="Q43" s="3">
        <v>8.5198247629587442E-4</v>
      </c>
      <c r="R43" s="3">
        <f t="shared" si="8"/>
        <v>1173.7330612099613</v>
      </c>
      <c r="S43" s="3">
        <f t="shared" si="9"/>
        <v>3.0695693377758704</v>
      </c>
      <c r="T43" s="3">
        <f t="shared" si="10"/>
        <v>6.9161864439000604</v>
      </c>
      <c r="U43" s="22">
        <f t="shared" si="11"/>
        <v>1008.4668072873403</v>
      </c>
      <c r="V43" s="3">
        <f t="shared" si="12"/>
        <v>4.6283595051338668</v>
      </c>
      <c r="W43" s="22">
        <f t="shared" si="13"/>
        <v>102.34602818333686</v>
      </c>
      <c r="X43" s="3">
        <f t="shared" si="14"/>
        <v>3.631563302337637</v>
      </c>
      <c r="Y43" s="3">
        <f t="shared" si="15"/>
        <v>37.771819259025776</v>
      </c>
    </row>
    <row r="44" spans="1:25" x14ac:dyDescent="0.25">
      <c r="A44" s="12" t="s">
        <v>81</v>
      </c>
      <c r="B44" t="s">
        <v>41</v>
      </c>
      <c r="C44">
        <v>650</v>
      </c>
      <c r="D44">
        <f t="shared" si="16"/>
        <v>923.15</v>
      </c>
      <c r="E44">
        <f t="shared" si="17"/>
        <v>1.0832475762335483</v>
      </c>
      <c r="F44" s="2">
        <v>1.4734850686879268</v>
      </c>
      <c r="G44">
        <f t="shared" si="0"/>
        <v>3.9908335755567199</v>
      </c>
      <c r="H44">
        <f t="shared" si="1"/>
        <v>4.323060797873282</v>
      </c>
      <c r="I44">
        <f t="shared" si="2"/>
        <v>1.9604167877783598</v>
      </c>
      <c r="J44">
        <f t="shared" si="3"/>
        <v>0.55255983471817616</v>
      </c>
      <c r="K44">
        <f t="shared" si="4"/>
        <v>3.6512503633350795</v>
      </c>
      <c r="L44">
        <f t="shared" si="5"/>
        <v>0.29667852610471274</v>
      </c>
      <c r="M44">
        <v>0.29455560145383469</v>
      </c>
      <c r="N44">
        <f t="shared" si="6"/>
        <v>-0.53083271403353793</v>
      </c>
      <c r="O44" s="9">
        <v>1.0954815283930877E-3</v>
      </c>
      <c r="P44">
        <f t="shared" si="7"/>
        <v>-2.9603949409554766</v>
      </c>
      <c r="Q44">
        <v>3.8329364586507822E-3</v>
      </c>
      <c r="R44">
        <f t="shared" si="8"/>
        <v>260.89657649895042</v>
      </c>
      <c r="S44">
        <f t="shared" si="9"/>
        <v>2.4164683802984972</v>
      </c>
      <c r="T44">
        <f t="shared" si="10"/>
        <v>5.28389351190682</v>
      </c>
      <c r="U44" s="19">
        <f t="shared" si="11"/>
        <v>197.13593416141831</v>
      </c>
      <c r="V44">
        <f t="shared" si="12"/>
        <v>4.1929547756736527</v>
      </c>
      <c r="W44" s="19">
        <f t="shared" si="13"/>
        <v>66.218161993690842</v>
      </c>
      <c r="X44">
        <f t="shared" si="14"/>
        <v>2.9631469064032099</v>
      </c>
      <c r="Y44">
        <f t="shared" si="15"/>
        <v>19.358796320800554</v>
      </c>
    </row>
    <row r="45" spans="1:25" x14ac:dyDescent="0.25">
      <c r="A45" s="12" t="s">
        <v>81</v>
      </c>
      <c r="B45" t="s">
        <v>41</v>
      </c>
      <c r="C45">
        <v>450</v>
      </c>
      <c r="D45">
        <f t="shared" si="16"/>
        <v>723.15</v>
      </c>
      <c r="E45">
        <f t="shared" si="17"/>
        <v>1.3828389684021296</v>
      </c>
      <c r="F45" s="2">
        <v>1.4734850686879268</v>
      </c>
      <c r="G45">
        <f t="shared" si="0"/>
        <v>3.9908335755567199</v>
      </c>
      <c r="H45">
        <f t="shared" si="1"/>
        <v>5.5186801846874367</v>
      </c>
      <c r="I45">
        <f t="shared" si="2"/>
        <v>1.9604167877783598</v>
      </c>
      <c r="J45">
        <f t="shared" si="3"/>
        <v>0.70538008908260286</v>
      </c>
      <c r="K45">
        <f t="shared" si="4"/>
        <v>3.6512503633350795</v>
      </c>
      <c r="L45">
        <f t="shared" si="5"/>
        <v>0.3787302515018538</v>
      </c>
      <c r="M45">
        <v>0.29455560145383469</v>
      </c>
      <c r="N45">
        <f t="shared" si="6"/>
        <v>-0.53083271403353793</v>
      </c>
      <c r="O45" s="9">
        <v>1.0954815283930877E-3</v>
      </c>
      <c r="P45">
        <f t="shared" si="7"/>
        <v>-2.9603949409554766</v>
      </c>
      <c r="Q45">
        <v>3.8329364586507822E-3</v>
      </c>
      <c r="R45">
        <f t="shared" si="8"/>
        <v>260.89657649895042</v>
      </c>
      <c r="S45">
        <f t="shared" si="9"/>
        <v>2.4164683802984972</v>
      </c>
      <c r="T45">
        <f t="shared" si="10"/>
        <v>6.4795128987209747</v>
      </c>
      <c r="U45" s="19">
        <f t="shared" si="11"/>
        <v>651.65344772260835</v>
      </c>
      <c r="V45">
        <f t="shared" si="12"/>
        <v>4.3457750300380793</v>
      </c>
      <c r="W45" s="19">
        <f t="shared" si="13"/>
        <v>77.151809283525239</v>
      </c>
      <c r="X45">
        <f t="shared" si="14"/>
        <v>3.0451986318003508</v>
      </c>
      <c r="Y45">
        <f t="shared" si="15"/>
        <v>21.014204877701314</v>
      </c>
    </row>
    <row r="46" spans="1:25" x14ac:dyDescent="0.25">
      <c r="A46" s="12" t="s">
        <v>81</v>
      </c>
      <c r="B46" t="s">
        <v>40</v>
      </c>
      <c r="C46">
        <v>650</v>
      </c>
      <c r="D46">
        <f t="shared" si="16"/>
        <v>923.15</v>
      </c>
      <c r="E46">
        <f t="shared" si="17"/>
        <v>1.0832475762335483</v>
      </c>
      <c r="F46" s="2">
        <v>1.4735712501915701</v>
      </c>
      <c r="G46">
        <f t="shared" si="0"/>
        <v>3.9909283752107276</v>
      </c>
      <c r="H46">
        <f t="shared" si="1"/>
        <v>4.3231634893687136</v>
      </c>
      <c r="I46">
        <f t="shared" si="2"/>
        <v>1.9604641876053637</v>
      </c>
      <c r="J46">
        <f t="shared" si="3"/>
        <v>0.5525464750043183</v>
      </c>
      <c r="K46">
        <f t="shared" si="4"/>
        <v>3.6513925628160901</v>
      </c>
      <c r="L46">
        <f t="shared" si="5"/>
        <v>0.29666697228470756</v>
      </c>
      <c r="M46">
        <v>0.29272007238617037</v>
      </c>
      <c r="N46">
        <f t="shared" si="6"/>
        <v>-0.53354749612560826</v>
      </c>
      <c r="O46" s="9">
        <v>6.5685645391877164E-4</v>
      </c>
      <c r="P46">
        <f t="shared" si="7"/>
        <v>-3.1825295285868749</v>
      </c>
      <c r="Q46">
        <v>2.3059783829112845E-3</v>
      </c>
      <c r="R46">
        <f t="shared" si="8"/>
        <v>433.65540952621842</v>
      </c>
      <c r="S46">
        <f t="shared" si="9"/>
        <v>2.6371447682582962</v>
      </c>
      <c r="T46">
        <f t="shared" si="10"/>
        <v>5.2867109854943219</v>
      </c>
      <c r="U46" s="19">
        <f t="shared" si="11"/>
        <v>197.69214263246465</v>
      </c>
      <c r="V46">
        <f t="shared" si="12"/>
        <v>4.4150760035911931</v>
      </c>
      <c r="W46" s="19">
        <f t="shared" si="13"/>
        <v>82.688125261757321</v>
      </c>
      <c r="X46">
        <f t="shared" si="14"/>
        <v>3.1838117405430038</v>
      </c>
      <c r="Y46">
        <f t="shared" si="15"/>
        <v>24.13858845171978</v>
      </c>
    </row>
    <row r="47" spans="1:25" x14ac:dyDescent="0.25">
      <c r="A47" s="12" t="s">
        <v>81</v>
      </c>
      <c r="B47" t="s">
        <v>40</v>
      </c>
      <c r="C47">
        <v>450</v>
      </c>
      <c r="D47">
        <f t="shared" si="16"/>
        <v>723.15</v>
      </c>
      <c r="E47">
        <f t="shared" si="17"/>
        <v>1.3828389684021296</v>
      </c>
      <c r="F47" s="2">
        <v>1.4735712501915701</v>
      </c>
      <c r="G47">
        <f t="shared" si="0"/>
        <v>3.9909283752107276</v>
      </c>
      <c r="H47">
        <f t="shared" si="1"/>
        <v>5.5188112773431897</v>
      </c>
      <c r="I47">
        <f t="shared" si="2"/>
        <v>1.9604641876053637</v>
      </c>
      <c r="J47">
        <f t="shared" si="3"/>
        <v>0.7053630345021592</v>
      </c>
      <c r="K47">
        <f t="shared" si="4"/>
        <v>3.6513925628160901</v>
      </c>
      <c r="L47">
        <f t="shared" si="5"/>
        <v>0.37871550226734113</v>
      </c>
      <c r="M47">
        <v>0.29272007238617037</v>
      </c>
      <c r="N47">
        <f t="shared" si="6"/>
        <v>-0.53354749612560826</v>
      </c>
      <c r="O47" s="9">
        <v>6.5685645391877164E-4</v>
      </c>
      <c r="P47">
        <f t="shared" si="7"/>
        <v>-3.1825295285868749</v>
      </c>
      <c r="Q47">
        <v>2.3059783829112845E-3</v>
      </c>
      <c r="R47">
        <f t="shared" si="8"/>
        <v>433.65540952621842</v>
      </c>
      <c r="S47">
        <f t="shared" si="9"/>
        <v>2.6371447682582962</v>
      </c>
      <c r="T47">
        <f t="shared" si="10"/>
        <v>6.482358773468798</v>
      </c>
      <c r="U47" s="19">
        <f t="shared" si="11"/>
        <v>653.51061319053565</v>
      </c>
      <c r="V47">
        <f t="shared" si="12"/>
        <v>4.5678925630890337</v>
      </c>
      <c r="W47" s="19">
        <f t="shared" si="13"/>
        <v>96.340863392058438</v>
      </c>
      <c r="X47">
        <f t="shared" si="14"/>
        <v>3.2658602705256374</v>
      </c>
      <c r="Y47">
        <f t="shared" si="15"/>
        <v>26.202642658941691</v>
      </c>
    </row>
    <row r="48" spans="1:25" x14ac:dyDescent="0.25">
      <c r="A48" s="12" t="s">
        <v>81</v>
      </c>
      <c r="B48" t="s">
        <v>42</v>
      </c>
      <c r="C48">
        <v>650</v>
      </c>
      <c r="D48">
        <f t="shared" si="16"/>
        <v>923.15</v>
      </c>
      <c r="E48">
        <f t="shared" si="17"/>
        <v>1.0832475762335483</v>
      </c>
      <c r="F48" s="2">
        <v>1.4782086472020477</v>
      </c>
      <c r="G48">
        <f t="shared" si="0"/>
        <v>3.9960295119222526</v>
      </c>
      <c r="H48">
        <f t="shared" si="1"/>
        <v>4.3286892833475088</v>
      </c>
      <c r="I48">
        <f t="shared" si="2"/>
        <v>1.9630147559611262</v>
      </c>
      <c r="J48">
        <f t="shared" si="3"/>
        <v>0.55182854481558463</v>
      </c>
      <c r="K48">
        <f t="shared" si="4"/>
        <v>3.6590442678833783</v>
      </c>
      <c r="L48">
        <f t="shared" si="5"/>
        <v>0.2960465894718915</v>
      </c>
      <c r="M48">
        <v>0.30195493116186667</v>
      </c>
      <c r="N48">
        <f t="shared" si="6"/>
        <v>-0.52005787362678135</v>
      </c>
      <c r="O48" s="9">
        <v>5.7583692762380246E-4</v>
      </c>
      <c r="P48">
        <f t="shared" si="7"/>
        <v>-3.2397004878618856</v>
      </c>
      <c r="Q48">
        <v>1.9388128920195999E-3</v>
      </c>
      <c r="R48">
        <f t="shared" si="8"/>
        <v>515.77952886331991</v>
      </c>
      <c r="S48">
        <f t="shared" si="9"/>
        <v>2.7124641011246657</v>
      </c>
      <c r="T48">
        <f t="shared" si="10"/>
        <v>5.2787471569742896</v>
      </c>
      <c r="U48" s="19">
        <f t="shared" si="11"/>
        <v>196.12400877127925</v>
      </c>
      <c r="V48">
        <f t="shared" si="12"/>
        <v>4.4715290326774699</v>
      </c>
      <c r="W48" s="19">
        <f t="shared" si="13"/>
        <v>87.490396467021185</v>
      </c>
      <c r="X48">
        <f t="shared" si="14"/>
        <v>3.2585106905965571</v>
      </c>
      <c r="Y48">
        <f t="shared" si="15"/>
        <v>26.010770197050427</v>
      </c>
    </row>
    <row r="49" spans="1:25" x14ac:dyDescent="0.25">
      <c r="A49" s="12" t="s">
        <v>81</v>
      </c>
      <c r="B49" t="s">
        <v>42</v>
      </c>
      <c r="C49">
        <v>450</v>
      </c>
      <c r="D49">
        <f t="shared" si="16"/>
        <v>723.15</v>
      </c>
      <c r="E49">
        <f t="shared" si="17"/>
        <v>1.3828389684021296</v>
      </c>
      <c r="F49" s="2">
        <v>1.4782086472020477</v>
      </c>
      <c r="G49">
        <f t="shared" si="0"/>
        <v>3.9960295119222526</v>
      </c>
      <c r="H49">
        <f t="shared" si="1"/>
        <v>5.525865327971033</v>
      </c>
      <c r="I49">
        <f t="shared" si="2"/>
        <v>1.9630147559611262</v>
      </c>
      <c r="J49">
        <f t="shared" si="3"/>
        <v>0.70444654794511086</v>
      </c>
      <c r="K49">
        <f t="shared" si="4"/>
        <v>3.6590442678833783</v>
      </c>
      <c r="L49">
        <f t="shared" si="5"/>
        <v>0.3779235415487473</v>
      </c>
      <c r="M49">
        <v>0.30195493116186667</v>
      </c>
      <c r="N49">
        <f t="shared" si="6"/>
        <v>-0.52005787362678135</v>
      </c>
      <c r="O49" s="9">
        <v>5.7583692762380246E-4</v>
      </c>
      <c r="P49">
        <f t="shared" si="7"/>
        <v>-3.2397004878618856</v>
      </c>
      <c r="Q49">
        <v>1.9388128920195999E-3</v>
      </c>
      <c r="R49">
        <f t="shared" si="8"/>
        <v>515.77952886331991</v>
      </c>
      <c r="S49">
        <f t="shared" si="9"/>
        <v>2.7124641011246657</v>
      </c>
      <c r="T49">
        <f t="shared" si="10"/>
        <v>6.4759232015978139</v>
      </c>
      <c r="U49" s="19">
        <f t="shared" si="11"/>
        <v>649.31840277551919</v>
      </c>
      <c r="V49">
        <f t="shared" si="12"/>
        <v>4.6241470358069963</v>
      </c>
      <c r="W49" s="19">
        <f t="shared" si="13"/>
        <v>101.91580546507771</v>
      </c>
      <c r="X49">
        <f t="shared" si="14"/>
        <v>3.3403876426734129</v>
      </c>
      <c r="Y49">
        <f t="shared" si="15"/>
        <v>28.230067763599592</v>
      </c>
    </row>
    <row r="50" spans="1:25" s="5" customFormat="1" x14ac:dyDescent="0.25">
      <c r="A50" s="5" t="s">
        <v>81</v>
      </c>
      <c r="B50" s="5" t="s">
        <v>53</v>
      </c>
      <c r="C50" s="5">
        <v>650</v>
      </c>
      <c r="D50" s="5">
        <f t="shared" si="16"/>
        <v>923.15</v>
      </c>
      <c r="E50" s="5">
        <f t="shared" si="17"/>
        <v>1.0832475762335483</v>
      </c>
      <c r="F50" s="6">
        <v>1.4747352354148897</v>
      </c>
      <c r="G50" s="5">
        <f t="shared" si="0"/>
        <v>3.9922087589563788</v>
      </c>
      <c r="H50" s="5">
        <f t="shared" si="1"/>
        <v>4.3245504619578394</v>
      </c>
      <c r="I50" s="5">
        <f t="shared" si="2"/>
        <v>1.9611043794781893</v>
      </c>
      <c r="J50" s="5">
        <f t="shared" si="3"/>
        <v>0.55236609920874213</v>
      </c>
      <c r="K50" s="5">
        <f t="shared" si="4"/>
        <v>3.6533131384345676</v>
      </c>
      <c r="L50" s="5">
        <f t="shared" si="5"/>
        <v>0.29651101211042541</v>
      </c>
      <c r="M50" s="5">
        <v>0.29593008572846097</v>
      </c>
      <c r="N50" s="5">
        <f t="shared" si="6"/>
        <v>-0.52881088005176502</v>
      </c>
      <c r="O50" s="10">
        <v>8.3079586909014236E-4</v>
      </c>
      <c r="P50" s="5">
        <f t="shared" si="7"/>
        <v>-3.0805056715445169</v>
      </c>
      <c r="Q50" s="5">
        <v>2.8894353633791424E-3</v>
      </c>
      <c r="R50" s="5">
        <f t="shared" si="8"/>
        <v>346.08837860644098</v>
      </c>
      <c r="S50" s="5">
        <f t="shared" si="9"/>
        <v>2.5391870162492478</v>
      </c>
      <c r="T50" s="5">
        <f t="shared" si="10"/>
        <v>5.2833613420096039</v>
      </c>
      <c r="U50" s="21">
        <f t="shared" si="11"/>
        <v>197.03105226156822</v>
      </c>
      <c r="V50" s="5">
        <f t="shared" si="12"/>
        <v>4.3128717707532589</v>
      </c>
      <c r="W50" s="21">
        <f t="shared" si="13"/>
        <v>74.654572211250795</v>
      </c>
      <c r="X50" s="5">
        <f t="shared" si="14"/>
        <v>3.0856980283596731</v>
      </c>
      <c r="Y50" s="5">
        <f t="shared" si="15"/>
        <v>21.882736282716547</v>
      </c>
    </row>
    <row r="51" spans="1:25" s="3" customFormat="1" x14ac:dyDescent="0.25">
      <c r="A51" s="3" t="s">
        <v>81</v>
      </c>
      <c r="B51" s="3" t="s">
        <v>53</v>
      </c>
      <c r="C51" s="3">
        <v>450</v>
      </c>
      <c r="D51" s="3">
        <f t="shared" si="16"/>
        <v>723.15</v>
      </c>
      <c r="E51" s="3">
        <f t="shared" si="17"/>
        <v>1.3828389684021296</v>
      </c>
      <c r="F51" s="4">
        <v>1.4747352354148897</v>
      </c>
      <c r="G51" s="3">
        <f t="shared" si="0"/>
        <v>3.9922087589563788</v>
      </c>
      <c r="H51" s="3">
        <f t="shared" si="1"/>
        <v>5.5205818418811852</v>
      </c>
      <c r="I51" s="3">
        <f t="shared" si="2"/>
        <v>1.9611043794781893</v>
      </c>
      <c r="J51" s="3">
        <f t="shared" si="3"/>
        <v>0.70513277257076723</v>
      </c>
      <c r="K51" s="3">
        <f t="shared" si="4"/>
        <v>3.6533131384345676</v>
      </c>
      <c r="L51" s="3">
        <f t="shared" si="5"/>
        <v>0.37851640853175578</v>
      </c>
      <c r="M51" s="3">
        <v>0.29593008572846097</v>
      </c>
      <c r="N51" s="3">
        <f t="shared" si="6"/>
        <v>-0.52881088005176502</v>
      </c>
      <c r="O51" s="11">
        <v>8.3079586909014236E-4</v>
      </c>
      <c r="P51" s="3">
        <f t="shared" si="7"/>
        <v>-3.0805056715445169</v>
      </c>
      <c r="Q51" s="3">
        <v>2.8894353633791424E-3</v>
      </c>
      <c r="R51" s="3">
        <f t="shared" si="8"/>
        <v>346.08837860644098</v>
      </c>
      <c r="S51" s="3">
        <f t="shared" si="9"/>
        <v>2.5391870162492478</v>
      </c>
      <c r="T51" s="3">
        <f t="shared" si="10"/>
        <v>6.4793927219329497</v>
      </c>
      <c r="U51" s="22">
        <f t="shared" si="11"/>
        <v>651.57513880990666</v>
      </c>
      <c r="V51" s="3">
        <f t="shared" si="12"/>
        <v>4.4656384441152843</v>
      </c>
      <c r="W51" s="22">
        <f t="shared" si="13"/>
        <v>86.976541478306132</v>
      </c>
      <c r="X51" s="3">
        <f t="shared" si="14"/>
        <v>3.1677034247810036</v>
      </c>
      <c r="Y51" s="3">
        <f t="shared" si="15"/>
        <v>23.75287141319864</v>
      </c>
    </row>
    <row r="52" spans="1:25" x14ac:dyDescent="0.25">
      <c r="A52" s="12" t="s">
        <v>84</v>
      </c>
      <c r="B52" t="s">
        <v>45</v>
      </c>
      <c r="C52">
        <v>650</v>
      </c>
      <c r="D52">
        <f t="shared" si="16"/>
        <v>923.15</v>
      </c>
      <c r="E52">
        <f t="shared" si="17"/>
        <v>1.0832475762335483</v>
      </c>
      <c r="F52" s="2">
        <v>1.6484592245340126</v>
      </c>
      <c r="G52">
        <f t="shared" si="0"/>
        <v>4.1833051469874141</v>
      </c>
      <c r="H52">
        <f t="shared" si="1"/>
        <v>4.531555161119444</v>
      </c>
      <c r="I52">
        <f t="shared" si="2"/>
        <v>2.0566525734937069</v>
      </c>
      <c r="J52">
        <f t="shared" si="3"/>
        <v>0.52670421353344976</v>
      </c>
      <c r="K52">
        <f t="shared" si="4"/>
        <v>3.9399577204811207</v>
      </c>
      <c r="L52">
        <f t="shared" si="5"/>
        <v>0.27493888338001493</v>
      </c>
      <c r="M52">
        <v>0.42067217633290754</v>
      </c>
      <c r="N52">
        <f t="shared" si="6"/>
        <v>-0.37605621169274556</v>
      </c>
      <c r="O52" s="9">
        <v>1.9068311996526417E-3</v>
      </c>
      <c r="P52">
        <f t="shared" si="7"/>
        <v>-2.7196877507422013</v>
      </c>
      <c r="Q52">
        <v>4.542798347243083E-3</v>
      </c>
      <c r="R52">
        <f t="shared" si="8"/>
        <v>220.12863516314263</v>
      </c>
      <c r="S52">
        <f t="shared" si="9"/>
        <v>2.3426765408924624</v>
      </c>
      <c r="T52">
        <f t="shared" si="10"/>
        <v>5.337611372812189</v>
      </c>
      <c r="U52" s="19">
        <f t="shared" si="11"/>
        <v>208.01524552575034</v>
      </c>
      <c r="V52">
        <f t="shared" si="12"/>
        <v>3.9263919642756511</v>
      </c>
      <c r="W52" s="19">
        <f t="shared" si="13"/>
        <v>50.723634428529024</v>
      </c>
      <c r="X52">
        <f t="shared" si="14"/>
        <v>2.8676154242724774</v>
      </c>
      <c r="Y52">
        <f t="shared" si="15"/>
        <v>17.595011498317412</v>
      </c>
    </row>
    <row r="53" spans="1:25" x14ac:dyDescent="0.25">
      <c r="A53" s="12" t="s">
        <v>84</v>
      </c>
      <c r="B53" t="s">
        <v>45</v>
      </c>
      <c r="C53">
        <v>450</v>
      </c>
      <c r="D53">
        <f t="shared" si="16"/>
        <v>723.15</v>
      </c>
      <c r="E53">
        <f t="shared" si="17"/>
        <v>1.3828389684021296</v>
      </c>
      <c r="F53" s="2">
        <v>1.6484592245340126</v>
      </c>
      <c r="G53">
        <f t="shared" si="0"/>
        <v>4.1833051469874141</v>
      </c>
      <c r="H53">
        <f t="shared" si="1"/>
        <v>5.7848373739713947</v>
      </c>
      <c r="I53">
        <f t="shared" si="2"/>
        <v>2.0566525734937069</v>
      </c>
      <c r="J53">
        <f t="shared" si="3"/>
        <v>0.6723736357925798</v>
      </c>
      <c r="K53">
        <f t="shared" si="4"/>
        <v>3.9399577204811207</v>
      </c>
      <c r="L53">
        <f t="shared" si="5"/>
        <v>0.35097812375338555</v>
      </c>
      <c r="M53">
        <v>0.42067217633290754</v>
      </c>
      <c r="N53">
        <f t="shared" si="6"/>
        <v>-0.37605621169274556</v>
      </c>
      <c r="O53" s="9">
        <v>1.9068311996526417E-3</v>
      </c>
      <c r="P53">
        <f t="shared" si="7"/>
        <v>-2.7196877507422013</v>
      </c>
      <c r="Q53">
        <v>4.542798347243083E-3</v>
      </c>
      <c r="R53">
        <f t="shared" si="8"/>
        <v>220.12863516314263</v>
      </c>
      <c r="S53">
        <f t="shared" si="9"/>
        <v>2.3426765408924624</v>
      </c>
      <c r="T53">
        <f t="shared" si="10"/>
        <v>6.5908935856641397</v>
      </c>
      <c r="U53" s="19">
        <f t="shared" si="11"/>
        <v>728.43149510218905</v>
      </c>
      <c r="V53">
        <f t="shared" si="12"/>
        <v>4.0720613865347808</v>
      </c>
      <c r="W53" s="19">
        <f t="shared" si="13"/>
        <v>58.67779562510264</v>
      </c>
      <c r="X53">
        <f t="shared" si="14"/>
        <v>2.9436546646458481</v>
      </c>
      <c r="Y53">
        <f t="shared" si="15"/>
        <v>18.985103866499262</v>
      </c>
    </row>
    <row r="54" spans="1:25" x14ac:dyDescent="0.25">
      <c r="A54" s="12" t="s">
        <v>84</v>
      </c>
      <c r="B54" t="s">
        <v>46</v>
      </c>
      <c r="C54">
        <v>650</v>
      </c>
      <c r="D54">
        <f t="shared" si="16"/>
        <v>923.15</v>
      </c>
      <c r="E54">
        <f t="shared" si="17"/>
        <v>1.0832475762335483</v>
      </c>
      <c r="F54" s="2">
        <v>1.6417795570028826</v>
      </c>
      <c r="G54">
        <f t="shared" si="0"/>
        <v>4.1759575127031709</v>
      </c>
      <c r="H54">
        <f t="shared" si="1"/>
        <v>4.5235958540899865</v>
      </c>
      <c r="I54">
        <f t="shared" si="2"/>
        <v>2.0529787563515853</v>
      </c>
      <c r="J54">
        <f t="shared" si="3"/>
        <v>0.52764675371440395</v>
      </c>
      <c r="K54">
        <f t="shared" si="4"/>
        <v>3.9289362690547565</v>
      </c>
      <c r="L54">
        <f t="shared" si="5"/>
        <v>0.27571014189399451</v>
      </c>
      <c r="M54">
        <v>0.42292027322972003</v>
      </c>
      <c r="N54">
        <f t="shared" si="6"/>
        <v>-0.37374149588699501</v>
      </c>
      <c r="O54" s="9">
        <v>1.8324425946117454E-3</v>
      </c>
      <c r="P54">
        <f t="shared" si="7"/>
        <v>-2.736969621725772</v>
      </c>
      <c r="Q54">
        <v>4.4136003894321577E-3</v>
      </c>
      <c r="R54">
        <f t="shared" si="8"/>
        <v>226.57239255152808</v>
      </c>
      <c r="S54">
        <f t="shared" si="9"/>
        <v>2.3552069907305255</v>
      </c>
      <c r="T54">
        <f t="shared" si="10"/>
        <v>5.3273373499769816</v>
      </c>
      <c r="U54" s="19">
        <f t="shared" si="11"/>
        <v>205.88903322278279</v>
      </c>
      <c r="V54">
        <f t="shared" si="12"/>
        <v>3.9446163754401757</v>
      </c>
      <c r="W54" s="19">
        <f t="shared" si="13"/>
        <v>51.656517601705815</v>
      </c>
      <c r="X54">
        <f t="shared" si="14"/>
        <v>2.88091713262452</v>
      </c>
      <c r="Y54">
        <f t="shared" si="15"/>
        <v>17.830618725098116</v>
      </c>
    </row>
    <row r="55" spans="1:25" x14ac:dyDescent="0.25">
      <c r="A55" s="12" t="s">
        <v>84</v>
      </c>
      <c r="B55" t="s">
        <v>46</v>
      </c>
      <c r="C55">
        <v>450</v>
      </c>
      <c r="D55">
        <f t="shared" si="16"/>
        <v>723.15</v>
      </c>
      <c r="E55">
        <f t="shared" si="17"/>
        <v>1.3828389684021296</v>
      </c>
      <c r="F55" s="2">
        <v>1.6417795570028826</v>
      </c>
      <c r="G55">
        <f t="shared" si="0"/>
        <v>4.1759575127031709</v>
      </c>
      <c r="H55">
        <f t="shared" si="1"/>
        <v>5.7746767789575761</v>
      </c>
      <c r="I55">
        <f t="shared" si="2"/>
        <v>2.0529787563515853</v>
      </c>
      <c r="J55">
        <f t="shared" si="3"/>
        <v>0.67357685223183572</v>
      </c>
      <c r="K55">
        <f t="shared" si="4"/>
        <v>3.9289362690547565</v>
      </c>
      <c r="L55">
        <f t="shared" si="5"/>
        <v>0.35196268753293369</v>
      </c>
      <c r="M55">
        <v>0.42292027322972003</v>
      </c>
      <c r="N55">
        <f t="shared" si="6"/>
        <v>-0.37374149588699501</v>
      </c>
      <c r="O55" s="9">
        <v>1.8324425946117454E-3</v>
      </c>
      <c r="P55">
        <f t="shared" si="7"/>
        <v>-2.736969621725772</v>
      </c>
      <c r="Q55">
        <v>4.4136003894321577E-3</v>
      </c>
      <c r="R55">
        <f t="shared" si="8"/>
        <v>226.57239255152808</v>
      </c>
      <c r="S55">
        <f t="shared" si="9"/>
        <v>2.3552069907305255</v>
      </c>
      <c r="T55">
        <f t="shared" si="10"/>
        <v>6.5784182748445712</v>
      </c>
      <c r="U55" s="19">
        <f t="shared" si="11"/>
        <v>719.40053493384335</v>
      </c>
      <c r="V55">
        <f t="shared" si="12"/>
        <v>4.0905464739576072</v>
      </c>
      <c r="W55" s="19">
        <f t="shared" si="13"/>
        <v>59.772546920991921</v>
      </c>
      <c r="X55">
        <f t="shared" si="14"/>
        <v>2.9571696782634591</v>
      </c>
      <c r="Y55">
        <f t="shared" si="15"/>
        <v>19.243429509035099</v>
      </c>
    </row>
    <row r="56" spans="1:25" x14ac:dyDescent="0.25">
      <c r="A56" s="12" t="s">
        <v>84</v>
      </c>
      <c r="B56" t="s">
        <v>47</v>
      </c>
      <c r="C56">
        <v>650</v>
      </c>
      <c r="D56">
        <f t="shared" si="16"/>
        <v>923.15</v>
      </c>
      <c r="E56">
        <f t="shared" si="17"/>
        <v>1.0832475762335483</v>
      </c>
      <c r="F56" s="2">
        <v>1.6717797442630657</v>
      </c>
      <c r="G56">
        <f t="shared" si="0"/>
        <v>4.2089577186893727</v>
      </c>
      <c r="H56">
        <f t="shared" si="1"/>
        <v>4.5593432472397479</v>
      </c>
      <c r="I56">
        <f t="shared" si="2"/>
        <v>2.0694788593446862</v>
      </c>
      <c r="J56">
        <f t="shared" si="3"/>
        <v>0.52343978839994798</v>
      </c>
      <c r="K56">
        <f t="shared" si="4"/>
        <v>3.9784365780340583</v>
      </c>
      <c r="L56">
        <f t="shared" si="5"/>
        <v>0.27227971465334616</v>
      </c>
      <c r="M56">
        <v>0.46526466962530821</v>
      </c>
      <c r="N56">
        <f t="shared" si="6"/>
        <v>-0.33229992483473381</v>
      </c>
      <c r="O56" s="9">
        <v>8.8685445765683058E-4</v>
      </c>
      <c r="P56">
        <f t="shared" si="7"/>
        <v>-3.0521476467103406</v>
      </c>
      <c r="Q56">
        <v>1.9313563050588844E-3</v>
      </c>
      <c r="R56">
        <f t="shared" si="8"/>
        <v>517.77085221440348</v>
      </c>
      <c r="S56">
        <f t="shared" si="9"/>
        <v>2.7141375982835818</v>
      </c>
      <c r="T56">
        <f t="shared" si="10"/>
        <v>5.3216431720744817</v>
      </c>
      <c r="U56" s="19">
        <f t="shared" si="11"/>
        <v>204.71999595124203</v>
      </c>
      <c r="V56">
        <f t="shared" si="12"/>
        <v>4.2555874351102885</v>
      </c>
      <c r="W56" s="19">
        <f t="shared" si="13"/>
        <v>70.498218155608512</v>
      </c>
      <c r="X56">
        <f t="shared" si="14"/>
        <v>3.2364173129369282</v>
      </c>
      <c r="Y56">
        <f t="shared" si="15"/>
        <v>25.442406088165232</v>
      </c>
    </row>
    <row r="57" spans="1:25" x14ac:dyDescent="0.25">
      <c r="A57" s="12" t="s">
        <v>84</v>
      </c>
      <c r="B57" t="s">
        <v>47</v>
      </c>
      <c r="C57">
        <v>450</v>
      </c>
      <c r="D57">
        <f t="shared" si="16"/>
        <v>723.15</v>
      </c>
      <c r="E57">
        <f t="shared" si="17"/>
        <v>1.3828389684021296</v>
      </c>
      <c r="F57" s="2">
        <v>1.6717797442630657</v>
      </c>
      <c r="G57">
        <f t="shared" si="0"/>
        <v>4.2089577186893727</v>
      </c>
      <c r="H57">
        <f t="shared" si="1"/>
        <v>5.8203107497605933</v>
      </c>
      <c r="I57">
        <f t="shared" si="2"/>
        <v>2.0694788593446862</v>
      </c>
      <c r="J57">
        <f t="shared" si="3"/>
        <v>0.6682063758022706</v>
      </c>
      <c r="K57">
        <f t="shared" si="4"/>
        <v>3.9784365780340583</v>
      </c>
      <c r="L57">
        <f t="shared" si="5"/>
        <v>0.34758351459895798</v>
      </c>
      <c r="M57">
        <v>0.46526466962530821</v>
      </c>
      <c r="N57">
        <f t="shared" si="6"/>
        <v>-0.33229992483473381</v>
      </c>
      <c r="O57" s="9">
        <v>8.8685445765683058E-4</v>
      </c>
      <c r="P57">
        <f t="shared" si="7"/>
        <v>-3.0521476467103406</v>
      </c>
      <c r="Q57">
        <v>1.9313563050588844E-3</v>
      </c>
      <c r="R57">
        <f t="shared" si="8"/>
        <v>517.77085221440348</v>
      </c>
      <c r="S57">
        <f t="shared" si="9"/>
        <v>2.7141375982835818</v>
      </c>
      <c r="T57">
        <f t="shared" si="10"/>
        <v>6.582610674595327</v>
      </c>
      <c r="U57" s="19">
        <f t="shared" si="11"/>
        <v>722.42288057095948</v>
      </c>
      <c r="V57">
        <f t="shared" si="12"/>
        <v>4.4003540225126114</v>
      </c>
      <c r="W57" s="19">
        <f t="shared" si="13"/>
        <v>81.479709210947334</v>
      </c>
      <c r="X57">
        <f t="shared" si="14"/>
        <v>3.3117211128825397</v>
      </c>
      <c r="Y57">
        <f t="shared" si="15"/>
        <v>27.432298947936644</v>
      </c>
    </row>
    <row r="58" spans="1:25" s="5" customFormat="1" x14ac:dyDescent="0.25">
      <c r="A58" s="5" t="s">
        <v>84</v>
      </c>
      <c r="B58" s="5" t="s">
        <v>52</v>
      </c>
      <c r="C58" s="5">
        <v>650</v>
      </c>
      <c r="D58" s="5">
        <f t="shared" si="16"/>
        <v>923.15</v>
      </c>
      <c r="E58" s="5">
        <f t="shared" si="17"/>
        <v>1.0832475762335483</v>
      </c>
      <c r="F58" s="6">
        <v>1.6569189896119769</v>
      </c>
      <c r="G58" s="5">
        <f t="shared" si="0"/>
        <v>4.1926108885731743</v>
      </c>
      <c r="H58" s="5">
        <f t="shared" si="1"/>
        <v>4.5416355831372739</v>
      </c>
      <c r="I58" s="5">
        <f t="shared" si="2"/>
        <v>2.061305444286587</v>
      </c>
      <c r="J58" s="5">
        <f t="shared" si="3"/>
        <v>0.52551531323804257</v>
      </c>
      <c r="K58" s="5">
        <f t="shared" si="4"/>
        <v>3.9539163328597615</v>
      </c>
      <c r="L58" s="5">
        <f t="shared" si="5"/>
        <v>0.27396825957874138</v>
      </c>
      <c r="M58" s="5">
        <v>0.44050225105587304</v>
      </c>
      <c r="N58" s="5">
        <f t="shared" si="6"/>
        <v>-0.35605186791334942</v>
      </c>
      <c r="O58" s="10">
        <v>1.447665650536397E-3</v>
      </c>
      <c r="P58" s="5">
        <f t="shared" si="7"/>
        <v>-2.8393317301927481</v>
      </c>
      <c r="Q58" s="5">
        <v>3.3820995825067164E-3</v>
      </c>
      <c r="R58" s="5">
        <f t="shared" si="8"/>
        <v>295.67432170605349</v>
      </c>
      <c r="S58" s="5">
        <f t="shared" si="9"/>
        <v>2.4708136091875805</v>
      </c>
      <c r="T58" s="5">
        <f t="shared" si="10"/>
        <v>5.3276874510506227</v>
      </c>
      <c r="U58" s="21">
        <f t="shared" si="11"/>
        <v>205.96112781382547</v>
      </c>
      <c r="V58" s="5">
        <f t="shared" si="12"/>
        <v>4.0448470434307904</v>
      </c>
      <c r="W58" s="21">
        <f t="shared" si="13"/>
        <v>57.102451171110005</v>
      </c>
      <c r="X58" s="5">
        <f t="shared" si="14"/>
        <v>2.9947818687663217</v>
      </c>
      <c r="Y58" s="5">
        <f t="shared" si="15"/>
        <v>19.981000934078327</v>
      </c>
    </row>
    <row r="59" spans="1:25" s="3" customFormat="1" x14ac:dyDescent="0.25">
      <c r="A59" s="3" t="s">
        <v>84</v>
      </c>
      <c r="B59" s="3" t="s">
        <v>52</v>
      </c>
      <c r="C59" s="3">
        <v>450</v>
      </c>
      <c r="D59" s="3">
        <f t="shared" si="16"/>
        <v>723.15</v>
      </c>
      <c r="E59" s="3">
        <f t="shared" si="17"/>
        <v>1.3828389684021296</v>
      </c>
      <c r="F59" s="4">
        <v>1.6569189896119769</v>
      </c>
      <c r="G59" s="3">
        <f t="shared" si="0"/>
        <v>4.1926108885731743</v>
      </c>
      <c r="H59" s="3">
        <f t="shared" si="1"/>
        <v>5.7977057160660648</v>
      </c>
      <c r="I59" s="3">
        <f t="shared" si="2"/>
        <v>2.061305444286587</v>
      </c>
      <c r="J59" s="3">
        <f t="shared" si="3"/>
        <v>0.67085592396556593</v>
      </c>
      <c r="K59" s="3">
        <f t="shared" si="4"/>
        <v>3.9539163328597615</v>
      </c>
      <c r="L59" s="3">
        <f t="shared" si="5"/>
        <v>0.34973905666890004</v>
      </c>
      <c r="M59" s="3">
        <v>0.44050225105587304</v>
      </c>
      <c r="N59" s="3">
        <f t="shared" si="6"/>
        <v>-0.35605186791334942</v>
      </c>
      <c r="O59" s="11">
        <v>1.447665650536397E-3</v>
      </c>
      <c r="P59" s="3">
        <f t="shared" si="7"/>
        <v>-2.8393317301927481</v>
      </c>
      <c r="Q59" s="3">
        <v>3.3820995825067164E-3</v>
      </c>
      <c r="R59" s="3">
        <f t="shared" si="8"/>
        <v>295.67432170605349</v>
      </c>
      <c r="S59" s="3">
        <f t="shared" si="9"/>
        <v>2.4708136091875805</v>
      </c>
      <c r="T59" s="3">
        <f t="shared" si="10"/>
        <v>6.5837575839794136</v>
      </c>
      <c r="U59" s="22">
        <f t="shared" si="11"/>
        <v>723.25190947160263</v>
      </c>
      <c r="V59" s="3">
        <f t="shared" si="12"/>
        <v>4.1901876541583141</v>
      </c>
      <c r="W59" s="22">
        <f t="shared" si="13"/>
        <v>66.035181574215883</v>
      </c>
      <c r="X59" s="3">
        <f t="shared" si="14"/>
        <v>3.0705526658564803</v>
      </c>
      <c r="Y59" s="3">
        <f t="shared" si="15"/>
        <v>21.553811439575181</v>
      </c>
    </row>
    <row r="60" spans="1:25" x14ac:dyDescent="0.25">
      <c r="A60" s="12" t="s">
        <v>85</v>
      </c>
      <c r="B60" t="s">
        <v>34</v>
      </c>
      <c r="C60">
        <v>650</v>
      </c>
      <c r="D60">
        <f t="shared" ref="D60:D69" si="23">C60+273.15</f>
        <v>923.15</v>
      </c>
      <c r="E60">
        <f t="shared" ref="E60:E69" si="24">1000/D60</f>
        <v>1.0832475762335483</v>
      </c>
      <c r="F60" s="2">
        <v>1.5205545984596389</v>
      </c>
      <c r="G60">
        <f t="shared" si="0"/>
        <v>4.0426100583056028</v>
      </c>
      <c r="H60">
        <f t="shared" si="1"/>
        <v>4.3791475473169079</v>
      </c>
      <c r="I60">
        <f t="shared" si="2"/>
        <v>1.9863050291528013</v>
      </c>
      <c r="J60">
        <f t="shared" si="3"/>
        <v>0.54535811989338567</v>
      </c>
      <c r="K60">
        <f t="shared" si="4"/>
        <v>3.7289150874584038</v>
      </c>
      <c r="L60">
        <f t="shared" si="5"/>
        <v>0.29049939481777809</v>
      </c>
      <c r="M60">
        <v>0.27402671422129232</v>
      </c>
      <c r="N60">
        <f t="shared" si="6"/>
        <v>-0.56220709676589231</v>
      </c>
      <c r="O60" s="9">
        <v>5.8559845955470885E-4</v>
      </c>
      <c r="P60">
        <f t="shared" si="7"/>
        <v>-3.2324000743809647</v>
      </c>
      <c r="Q60">
        <v>2.2119090626472691E-3</v>
      </c>
      <c r="R60">
        <f t="shared" si="8"/>
        <v>452.09815217411085</v>
      </c>
      <c r="S60">
        <f t="shared" si="9"/>
        <v>2.6552327319795999</v>
      </c>
      <c r="T60">
        <f t="shared" si="10"/>
        <v>5.3713546440827997</v>
      </c>
      <c r="U60" s="19">
        <f t="shared" si="11"/>
        <v>215.15412764892474</v>
      </c>
      <c r="V60">
        <f t="shared" si="12"/>
        <v>4.4577581942743505</v>
      </c>
      <c r="W60" s="19">
        <f t="shared" si="13"/>
        <v>86.293838070758</v>
      </c>
      <c r="X60">
        <f t="shared" si="14"/>
        <v>3.1957321267973779</v>
      </c>
      <c r="Y60">
        <f t="shared" si="15"/>
        <v>24.42805157822502</v>
      </c>
    </row>
    <row r="61" spans="1:25" x14ac:dyDescent="0.25">
      <c r="A61" s="12" t="s">
        <v>85</v>
      </c>
      <c r="B61" t="s">
        <v>34</v>
      </c>
      <c r="C61">
        <v>450</v>
      </c>
      <c r="D61">
        <f t="shared" si="23"/>
        <v>723.15</v>
      </c>
      <c r="E61">
        <f t="shared" si="24"/>
        <v>1.3828389684021296</v>
      </c>
      <c r="F61" s="2">
        <v>1.5205545984596389</v>
      </c>
      <c r="G61">
        <f t="shared" si="0"/>
        <v>4.0426100583056028</v>
      </c>
      <c r="H61">
        <f t="shared" si="1"/>
        <v>5.5902787226793924</v>
      </c>
      <c r="I61">
        <f t="shared" si="2"/>
        <v>1.9863050291528013</v>
      </c>
      <c r="J61">
        <f t="shared" si="3"/>
        <v>0.69618661187800446</v>
      </c>
      <c r="K61">
        <f t="shared" si="4"/>
        <v>3.7289150874584038</v>
      </c>
      <c r="L61">
        <f t="shared" si="5"/>
        <v>0.37084217150802989</v>
      </c>
      <c r="M61">
        <v>0.27402671422129232</v>
      </c>
      <c r="N61">
        <f t="shared" si="6"/>
        <v>-0.56220709676589231</v>
      </c>
      <c r="O61" s="9">
        <v>5.8559845955470885E-4</v>
      </c>
      <c r="P61">
        <f t="shared" si="7"/>
        <v>-3.2324000743809647</v>
      </c>
      <c r="Q61">
        <v>2.2119090626472691E-3</v>
      </c>
      <c r="R61">
        <f t="shared" si="8"/>
        <v>452.09815217411085</v>
      </c>
      <c r="S61">
        <f t="shared" si="9"/>
        <v>2.6552327319795999</v>
      </c>
      <c r="T61">
        <f t="shared" si="10"/>
        <v>6.5824858194452842</v>
      </c>
      <c r="U61" s="19">
        <f t="shared" si="11"/>
        <v>722.33268798443316</v>
      </c>
      <c r="V61">
        <f t="shared" si="12"/>
        <v>4.6085866862589686</v>
      </c>
      <c r="W61" s="19">
        <f t="shared" si="13"/>
        <v>100.34223431601103</v>
      </c>
      <c r="X61">
        <f t="shared" si="14"/>
        <v>3.27607490348763</v>
      </c>
      <c r="Y61">
        <f t="shared" si="15"/>
        <v>26.47166467781393</v>
      </c>
    </row>
    <row r="62" spans="1:25" x14ac:dyDescent="0.25">
      <c r="A62" s="12" t="s">
        <v>85</v>
      </c>
      <c r="B62" t="s">
        <v>35</v>
      </c>
      <c r="C62">
        <v>650</v>
      </c>
      <c r="D62">
        <f t="shared" si="23"/>
        <v>923.15</v>
      </c>
      <c r="E62">
        <f t="shared" si="24"/>
        <v>1.0832475762335483</v>
      </c>
      <c r="F62" s="2">
        <v>1.532111006851437</v>
      </c>
      <c r="G62">
        <f t="shared" si="0"/>
        <v>4.0553221075365808</v>
      </c>
      <c r="H62">
        <f t="shared" si="1"/>
        <v>4.3929178438353258</v>
      </c>
      <c r="I62">
        <f t="shared" si="2"/>
        <v>1.9926610537682903</v>
      </c>
      <c r="J62">
        <f t="shared" si="3"/>
        <v>0.54361858188829237</v>
      </c>
      <c r="K62">
        <f t="shared" si="4"/>
        <v>3.7479831613048704</v>
      </c>
      <c r="L62">
        <f t="shared" si="5"/>
        <v>0.28902146290764358</v>
      </c>
      <c r="M62">
        <v>0.30268526660741257</v>
      </c>
      <c r="N62">
        <f t="shared" si="6"/>
        <v>-0.51900871808150617</v>
      </c>
      <c r="O62" s="9">
        <v>8.451641583336611E-4</v>
      </c>
      <c r="P62">
        <f t="shared" si="7"/>
        <v>-3.0730589287611889</v>
      </c>
      <c r="Q62">
        <v>2.8221108661735145E-3</v>
      </c>
      <c r="R62">
        <f t="shared" si="8"/>
        <v>354.3446899929537</v>
      </c>
      <c r="S62">
        <f t="shared" si="9"/>
        <v>2.5494259290573544</v>
      </c>
      <c r="T62">
        <f t="shared" si="10"/>
        <v>5.3419265619168321</v>
      </c>
      <c r="U62" s="19">
        <f t="shared" si="11"/>
        <v>208.91481014668005</v>
      </c>
      <c r="V62">
        <f t="shared" si="12"/>
        <v>4.2966775106494808</v>
      </c>
      <c r="W62" s="19">
        <f t="shared" si="13"/>
        <v>73.455333253389881</v>
      </c>
      <c r="X62">
        <f t="shared" si="14"/>
        <v>3.0884473919649977</v>
      </c>
      <c r="Y62">
        <f t="shared" si="15"/>
        <v>21.942982663089744</v>
      </c>
    </row>
    <row r="63" spans="1:25" x14ac:dyDescent="0.25">
      <c r="A63" s="12" t="s">
        <v>85</v>
      </c>
      <c r="B63" t="s">
        <v>35</v>
      </c>
      <c r="C63">
        <v>450</v>
      </c>
      <c r="D63">
        <f t="shared" si="23"/>
        <v>723.15</v>
      </c>
      <c r="E63">
        <f t="shared" si="24"/>
        <v>1.3828389684021296</v>
      </c>
      <c r="F63" s="2">
        <v>1.532111006851437</v>
      </c>
      <c r="G63">
        <f t="shared" si="0"/>
        <v>4.0553221075365808</v>
      </c>
      <c r="H63">
        <f t="shared" si="1"/>
        <v>5.6078574397242358</v>
      </c>
      <c r="I63">
        <f t="shared" si="2"/>
        <v>1.9926610537682903</v>
      </c>
      <c r="J63">
        <f t="shared" si="3"/>
        <v>0.69396597368481927</v>
      </c>
      <c r="K63">
        <f t="shared" si="4"/>
        <v>3.7479831613048704</v>
      </c>
      <c r="L63">
        <f t="shared" si="5"/>
        <v>0.36895549123029958</v>
      </c>
      <c r="M63">
        <v>0.30268526660741257</v>
      </c>
      <c r="N63">
        <f t="shared" si="6"/>
        <v>-0.51900871808150617</v>
      </c>
      <c r="O63" s="9">
        <v>8.451641583336611E-4</v>
      </c>
      <c r="P63">
        <f t="shared" si="7"/>
        <v>-3.0730589287611889</v>
      </c>
      <c r="Q63">
        <v>2.8221108661735145E-3</v>
      </c>
      <c r="R63">
        <f t="shared" si="8"/>
        <v>354.3446899929537</v>
      </c>
      <c r="S63">
        <f t="shared" si="9"/>
        <v>2.5494259290573544</v>
      </c>
      <c r="T63">
        <f t="shared" si="10"/>
        <v>6.5568661578057412</v>
      </c>
      <c r="U63" s="19">
        <f t="shared" si="11"/>
        <v>704.06181507367296</v>
      </c>
      <c r="V63">
        <f t="shared" si="12"/>
        <v>4.4470249024460085</v>
      </c>
      <c r="W63" s="19">
        <f t="shared" si="13"/>
        <v>85.37257406585492</v>
      </c>
      <c r="X63">
        <f t="shared" si="14"/>
        <v>3.1683814202876541</v>
      </c>
      <c r="Y63">
        <f t="shared" si="15"/>
        <v>23.768981213855955</v>
      </c>
    </row>
    <row r="64" spans="1:25" x14ac:dyDescent="0.25">
      <c r="A64" s="12" t="s">
        <v>85</v>
      </c>
      <c r="B64" t="s">
        <v>36</v>
      </c>
      <c r="C64">
        <v>650</v>
      </c>
      <c r="D64">
        <f t="shared" si="23"/>
        <v>923.15</v>
      </c>
      <c r="E64">
        <f t="shared" si="24"/>
        <v>1.0832475762335483</v>
      </c>
      <c r="F64" s="2">
        <v>1.5202325065815976</v>
      </c>
      <c r="G64">
        <f t="shared" si="0"/>
        <v>4.0422557572397579</v>
      </c>
      <c r="H64">
        <f t="shared" si="1"/>
        <v>4.3787637515460744</v>
      </c>
      <c r="I64">
        <f t="shared" si="2"/>
        <v>1.9861278786198786</v>
      </c>
      <c r="J64">
        <f t="shared" si="3"/>
        <v>0.54540676252239906</v>
      </c>
      <c r="K64">
        <f t="shared" si="4"/>
        <v>3.7283836358596361</v>
      </c>
      <c r="L64">
        <f t="shared" si="5"/>
        <v>0.29054080320889214</v>
      </c>
      <c r="M64">
        <v>0.30974234327960398</v>
      </c>
      <c r="N64">
        <f t="shared" si="6"/>
        <v>-0.5089994204241084</v>
      </c>
      <c r="O64" s="9">
        <v>4.2923456823249965E-4</v>
      </c>
      <c r="P64">
        <f t="shared" si="7"/>
        <v>-3.3673053095670298</v>
      </c>
      <c r="Q64">
        <v>1.4560444638278284E-3</v>
      </c>
      <c r="R64">
        <f t="shared" si="8"/>
        <v>686.79221331680844</v>
      </c>
      <c r="S64">
        <f t="shared" si="9"/>
        <v>2.8368253625915099</v>
      </c>
      <c r="T64">
        <f t="shared" si="10"/>
        <v>5.3177631719701823</v>
      </c>
      <c r="U64" s="19">
        <f t="shared" si="11"/>
        <v>203.92722132298121</v>
      </c>
      <c r="V64">
        <f t="shared" si="12"/>
        <v>4.5927120720894283</v>
      </c>
      <c r="W64" s="19">
        <f t="shared" si="13"/>
        <v>98.76191671440489</v>
      </c>
      <c r="X64">
        <f t="shared" si="14"/>
        <v>3.3773661658004022</v>
      </c>
      <c r="Y64">
        <f t="shared" si="15"/>
        <v>29.293515156214536</v>
      </c>
    </row>
    <row r="65" spans="1:25" x14ac:dyDescent="0.25">
      <c r="A65" s="12" t="s">
        <v>85</v>
      </c>
      <c r="B65" t="s">
        <v>36</v>
      </c>
      <c r="C65">
        <v>450</v>
      </c>
      <c r="D65">
        <f t="shared" si="23"/>
        <v>723.15</v>
      </c>
      <c r="E65">
        <f t="shared" si="24"/>
        <v>1.3828389684021296</v>
      </c>
      <c r="F65" s="2">
        <v>1.5202325065815976</v>
      </c>
      <c r="G65">
        <f t="shared" si="0"/>
        <v>4.0422557572397579</v>
      </c>
      <c r="H65">
        <f t="shared" si="1"/>
        <v>5.5897887813589957</v>
      </c>
      <c r="I65">
        <f t="shared" si="2"/>
        <v>1.9861278786198786</v>
      </c>
      <c r="J65">
        <f t="shared" si="3"/>
        <v>0.69624870749160284</v>
      </c>
      <c r="K65">
        <f t="shared" si="4"/>
        <v>3.7283836358596361</v>
      </c>
      <c r="L65">
        <f t="shared" si="5"/>
        <v>0.3708950321265142</v>
      </c>
      <c r="M65">
        <v>0.30974234327960398</v>
      </c>
      <c r="N65">
        <f t="shared" si="6"/>
        <v>-0.5089994204241084</v>
      </c>
      <c r="O65" s="9">
        <v>4.2923456823249965E-4</v>
      </c>
      <c r="P65">
        <f t="shared" si="7"/>
        <v>-3.3673053095670298</v>
      </c>
      <c r="Q65">
        <v>1.4560444638278284E-3</v>
      </c>
      <c r="R65">
        <f t="shared" si="8"/>
        <v>686.79221331680844</v>
      </c>
      <c r="S65">
        <f t="shared" si="9"/>
        <v>2.8368253625915099</v>
      </c>
      <c r="T65">
        <f t="shared" si="10"/>
        <v>6.5287882017831036</v>
      </c>
      <c r="U65" s="19">
        <f t="shared" si="11"/>
        <v>684.56815019623377</v>
      </c>
      <c r="V65">
        <f t="shared" si="12"/>
        <v>4.7435540170586332</v>
      </c>
      <c r="W65" s="19">
        <f t="shared" si="13"/>
        <v>114.84162635329065</v>
      </c>
      <c r="X65">
        <f t="shared" si="14"/>
        <v>3.4577203947180242</v>
      </c>
      <c r="Y65">
        <f t="shared" si="15"/>
        <v>31.744528974219694</v>
      </c>
    </row>
    <row r="66" spans="1:25" x14ac:dyDescent="0.25">
      <c r="A66" s="12" t="s">
        <v>85</v>
      </c>
      <c r="B66" t="s">
        <v>37</v>
      </c>
      <c r="C66">
        <v>650</v>
      </c>
      <c r="D66">
        <f t="shared" si="23"/>
        <v>923.15</v>
      </c>
      <c r="E66">
        <f t="shared" si="24"/>
        <v>1.0832475762335483</v>
      </c>
      <c r="F66" s="2">
        <v>1.5675196824450797</v>
      </c>
      <c r="G66">
        <f t="shared" si="0"/>
        <v>4.0942716506895884</v>
      </c>
      <c r="H66">
        <f t="shared" si="1"/>
        <v>4.4351098420512258</v>
      </c>
      <c r="I66">
        <f t="shared" si="2"/>
        <v>2.0121358253447941</v>
      </c>
      <c r="J66">
        <f t="shared" si="3"/>
        <v>0.53835708434241802</v>
      </c>
      <c r="K66">
        <f t="shared" si="4"/>
        <v>3.8064074760343809</v>
      </c>
      <c r="L66">
        <f t="shared" si="5"/>
        <v>0.28458529021230938</v>
      </c>
      <c r="M66">
        <v>0.29635573798081616</v>
      </c>
      <c r="N66">
        <f t="shared" si="6"/>
        <v>-0.52818665962023537</v>
      </c>
      <c r="O66" s="9">
        <v>7.6652451606906019E-4</v>
      </c>
      <c r="P66">
        <f t="shared" si="7"/>
        <v>-3.1154739503683242</v>
      </c>
      <c r="Q66">
        <v>2.5361284041180462E-3</v>
      </c>
      <c r="R66">
        <f t="shared" si="8"/>
        <v>394.301802060277</v>
      </c>
      <c r="S66">
        <f t="shared" si="9"/>
        <v>2.5958287619148308</v>
      </c>
      <c r="T66">
        <f t="shared" si="10"/>
        <v>5.3932965016714611</v>
      </c>
      <c r="U66" s="19">
        <f t="shared" si="11"/>
        <v>219.92718222383567</v>
      </c>
      <c r="V66">
        <f t="shared" si="12"/>
        <v>4.3338310347107427</v>
      </c>
      <c r="W66" s="19">
        <f t="shared" si="13"/>
        <v>76.235789790066775</v>
      </c>
      <c r="X66">
        <f t="shared" si="14"/>
        <v>3.13041405212714</v>
      </c>
      <c r="Y66">
        <f t="shared" si="15"/>
        <v>22.883452523345124</v>
      </c>
    </row>
    <row r="67" spans="1:25" x14ac:dyDescent="0.25">
      <c r="A67" s="12" t="s">
        <v>85</v>
      </c>
      <c r="B67" t="s">
        <v>37</v>
      </c>
      <c r="C67">
        <v>450</v>
      </c>
      <c r="D67">
        <f t="shared" si="23"/>
        <v>723.15</v>
      </c>
      <c r="E67">
        <f t="shared" si="24"/>
        <v>1.3828389684021296</v>
      </c>
      <c r="F67" s="2">
        <v>1.5675196824450797</v>
      </c>
      <c r="G67">
        <f t="shared" si="0"/>
        <v>4.0942716506895884</v>
      </c>
      <c r="H67">
        <f t="shared" si="1"/>
        <v>5.6617183857976752</v>
      </c>
      <c r="I67">
        <f t="shared" si="2"/>
        <v>2.0121358253447941</v>
      </c>
      <c r="J67">
        <f t="shared" si="3"/>
        <v>0.68724931537122758</v>
      </c>
      <c r="K67">
        <f t="shared" si="4"/>
        <v>3.8064074760343809</v>
      </c>
      <c r="L67">
        <f t="shared" si="5"/>
        <v>0.36329241604023144</v>
      </c>
      <c r="M67">
        <v>0.29635573798081616</v>
      </c>
      <c r="N67">
        <f t="shared" si="6"/>
        <v>-0.52818665962023537</v>
      </c>
      <c r="O67" s="9">
        <v>7.6652451606906019E-4</v>
      </c>
      <c r="P67">
        <f t="shared" si="7"/>
        <v>-3.1154739503683242</v>
      </c>
      <c r="Q67">
        <v>2.5361284041180462E-3</v>
      </c>
      <c r="R67">
        <f t="shared" si="8"/>
        <v>394.301802060277</v>
      </c>
      <c r="S67">
        <f t="shared" si="9"/>
        <v>2.5958287619148308</v>
      </c>
      <c r="T67">
        <f t="shared" si="10"/>
        <v>6.6199050454179105</v>
      </c>
      <c r="U67" s="19">
        <f t="shared" si="11"/>
        <v>749.87388976938132</v>
      </c>
      <c r="V67">
        <f t="shared" si="12"/>
        <v>4.4827232657395513</v>
      </c>
      <c r="W67" s="19">
        <f t="shared" si="13"/>
        <v>88.475286615936682</v>
      </c>
      <c r="X67">
        <f t="shared" si="14"/>
        <v>3.2091211779550624</v>
      </c>
      <c r="Y67">
        <f t="shared" si="15"/>
        <v>24.75731938335101</v>
      </c>
    </row>
    <row r="68" spans="1:25" s="5" customFormat="1" x14ac:dyDescent="0.25">
      <c r="A68" s="5" t="s">
        <v>85</v>
      </c>
      <c r="B68" s="5" t="s">
        <v>49</v>
      </c>
      <c r="C68" s="5">
        <v>650</v>
      </c>
      <c r="D68" s="5">
        <f t="shared" si="23"/>
        <v>923.15</v>
      </c>
      <c r="E68" s="5">
        <f t="shared" si="24"/>
        <v>1.0832475762335483</v>
      </c>
      <c r="F68" s="6">
        <v>1.536434482502103</v>
      </c>
      <c r="G68" s="5">
        <f t="shared" si="0"/>
        <v>4.060077930752314</v>
      </c>
      <c r="H68" s="5">
        <f t="shared" si="1"/>
        <v>4.3980695778067647</v>
      </c>
      <c r="I68" s="5">
        <f t="shared" si="2"/>
        <v>1.9950389653761567</v>
      </c>
      <c r="J68" s="5">
        <f t="shared" si="3"/>
        <v>0.542970636179683</v>
      </c>
      <c r="K68" s="5">
        <f t="shared" si="4"/>
        <v>3.7551168961284702</v>
      </c>
      <c r="L68" s="5">
        <f t="shared" si="5"/>
        <v>0.28847239811638825</v>
      </c>
      <c r="M68" s="5">
        <v>0.29673469653661411</v>
      </c>
      <c r="N68" s="5">
        <f t="shared" si="6"/>
        <v>-0.52763166961374741</v>
      </c>
      <c r="O68" s="10">
        <v>6.6001290011856689E-4</v>
      </c>
      <c r="P68" s="5">
        <f t="shared" si="7"/>
        <v>-3.1804475759800122</v>
      </c>
      <c r="Q68" s="5">
        <v>2.2586738723604457E-3</v>
      </c>
      <c r="R68" s="5">
        <f t="shared" si="8"/>
        <v>442.73766666231535</v>
      </c>
      <c r="S68" s="5">
        <f t="shared" si="9"/>
        <v>2.6461464718946259</v>
      </c>
      <c r="T68" s="5">
        <f t="shared" si="10"/>
        <v>5.3557012474205115</v>
      </c>
      <c r="U68" s="21">
        <f t="shared" si="11"/>
        <v>211.81245722515649</v>
      </c>
      <c r="V68" s="5">
        <f t="shared" si="12"/>
        <v>4.4034182121596954</v>
      </c>
      <c r="W68" s="21">
        <f t="shared" si="13"/>
        <v>81.729761400373619</v>
      </c>
      <c r="X68" s="5">
        <f t="shared" si="14"/>
        <v>3.1846188700110143</v>
      </c>
      <c r="Y68" s="5">
        <f t="shared" si="15"/>
        <v>24.158079282529172</v>
      </c>
    </row>
    <row r="69" spans="1:25" s="3" customFormat="1" x14ac:dyDescent="0.25">
      <c r="A69" s="3" t="s">
        <v>85</v>
      </c>
      <c r="B69" s="3" t="s">
        <v>49</v>
      </c>
      <c r="C69" s="3">
        <v>450</v>
      </c>
      <c r="D69" s="3">
        <f t="shared" si="23"/>
        <v>723.15</v>
      </c>
      <c r="E69" s="3">
        <f t="shared" si="24"/>
        <v>1.3828389684021296</v>
      </c>
      <c r="F69" s="4">
        <v>1.5189005766187929</v>
      </c>
      <c r="G69" s="3">
        <f t="shared" si="0"/>
        <v>4.0407906342806719</v>
      </c>
      <c r="H69" s="3">
        <f t="shared" si="1"/>
        <v>5.5877627522376709</v>
      </c>
      <c r="I69" s="3">
        <f t="shared" si="2"/>
        <v>1.985395317140336</v>
      </c>
      <c r="J69" s="3">
        <f t="shared" si="3"/>
        <v>0.6965056059434559</v>
      </c>
      <c r="K69" s="3">
        <f t="shared" si="4"/>
        <v>3.7261859514210078</v>
      </c>
      <c r="L69" s="3">
        <f t="shared" si="5"/>
        <v>0.37111378402217798</v>
      </c>
      <c r="M69" s="3">
        <v>0.29673469653661411</v>
      </c>
      <c r="N69" s="3">
        <f t="shared" si="6"/>
        <v>-0.52763166961374741</v>
      </c>
      <c r="O69" s="11">
        <v>6.6001290011856689E-4</v>
      </c>
      <c r="P69" s="3">
        <f t="shared" si="7"/>
        <v>-3.1804475759800122</v>
      </c>
      <c r="Q69" s="3">
        <v>2.2586738723604457E-3</v>
      </c>
      <c r="R69" s="3">
        <f t="shared" si="8"/>
        <v>442.73766666231535</v>
      </c>
      <c r="S69" s="3">
        <f t="shared" si="9"/>
        <v>2.6461464718946259</v>
      </c>
      <c r="T69" s="3">
        <f t="shared" si="10"/>
        <v>6.5453944218514177</v>
      </c>
      <c r="U69" s="22">
        <f t="shared" si="11"/>
        <v>696.03115471309161</v>
      </c>
      <c r="V69" s="3">
        <f t="shared" si="12"/>
        <v>4.5569531819234683</v>
      </c>
      <c r="W69" s="22">
        <f t="shared" si="13"/>
        <v>95.292697561185534</v>
      </c>
      <c r="X69" s="3">
        <f t="shared" si="14"/>
        <v>3.267260255916804</v>
      </c>
      <c r="Y69" s="3">
        <f t="shared" si="15"/>
        <v>26.239351665915233</v>
      </c>
    </row>
    <row r="70" spans="1:25" x14ac:dyDescent="0.25">
      <c r="D70" s="3"/>
      <c r="E70" s="3"/>
      <c r="G70" s="3"/>
      <c r="H70" s="3"/>
      <c r="I70" s="3"/>
      <c r="J70" s="3"/>
      <c r="K70" s="3"/>
      <c r="L70" s="3"/>
      <c r="N70" s="3"/>
      <c r="P70" s="3"/>
      <c r="R70" s="3"/>
      <c r="S70" s="3"/>
      <c r="T70" s="3"/>
      <c r="U70" s="17"/>
      <c r="V70" s="3"/>
      <c r="W70" s="17"/>
      <c r="X70" s="3"/>
      <c r="Y70" s="17"/>
    </row>
    <row r="71" spans="1:25" x14ac:dyDescent="0.25">
      <c r="D71" s="3"/>
      <c r="E71" s="3"/>
      <c r="G71" s="3"/>
      <c r="H71" s="3"/>
      <c r="I71" s="3"/>
      <c r="J71" s="3"/>
      <c r="K71" s="3"/>
      <c r="L71" s="3"/>
      <c r="N71" s="3"/>
      <c r="P71" s="3"/>
      <c r="R71" s="3"/>
      <c r="S71" s="3"/>
      <c r="T71" s="3"/>
      <c r="U71" s="17"/>
      <c r="V71" s="3"/>
      <c r="W71" s="17"/>
      <c r="X71" s="3"/>
      <c r="Y71" s="17"/>
    </row>
    <row r="72" spans="1:25" x14ac:dyDescent="0.25">
      <c r="D72" s="3"/>
      <c r="E72" s="3"/>
      <c r="G72" s="3"/>
      <c r="H72" s="3"/>
      <c r="I72" s="3"/>
      <c r="J72" s="3"/>
      <c r="K72" s="3"/>
      <c r="L72" s="3"/>
      <c r="N72" s="3"/>
      <c r="P72" s="3"/>
      <c r="R72" s="3"/>
      <c r="S72" s="3"/>
      <c r="T72" s="3"/>
      <c r="U72" s="17"/>
      <c r="V72" s="3"/>
      <c r="W72" s="17"/>
      <c r="X72" s="3"/>
      <c r="Y72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tabulated data</vt:lpstr>
      <vt:lpstr>data for ioGAS_old</vt:lpstr>
      <vt:lpstr>data for ioGAS_new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Walter</cp:lastModifiedBy>
  <dcterms:created xsi:type="dcterms:W3CDTF">2020-11-22T07:02:38Z</dcterms:created>
  <dcterms:modified xsi:type="dcterms:W3CDTF">2021-09-27T02:13:35Z</dcterms:modified>
</cp:coreProperties>
</file>